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SINTÉTICA DESONERADA" sheetId="1" r:id="rId4"/>
    <sheet name="SINTÉTICA NÃO DESONERADA " sheetId="2" r:id="rId5"/>
    <sheet name="SINTÉTICA NÃO DESON. ANTIGA" sheetId="3" state="hidden" r:id="rId6"/>
    <sheet name="BDI DESONERADO" sheetId="4" r:id="rId7"/>
    <sheet name="BDI NÃO DESONERADO" sheetId="5" r:id="rId8"/>
    <sheet name="CRONOGRAMA" sheetId="6" r:id="rId9"/>
    <sheet name="ANALÍTICA NÃO DESONERADA" sheetId="7" r:id="rId10"/>
    <sheet name="CURVA ABC SERVIÇO" sheetId="8" state="hidden" r:id="rId11"/>
    <sheet name="CURVA ABC INSUMO" sheetId="9" state="hidden" r:id="rId12"/>
    <sheet name="PESQUISA DE MERCADO" sheetId="10" r:id="rId13"/>
    <sheet name="CURVA ABC" sheetId="11" r:id="rId14"/>
  </sheets>
  <definedNames>
    <definedName name="_xlnm.Print_Area" localSheetId="0">'SINTÉTICA DESONERADA'!$A$1:$G$45</definedName>
    <definedName name="_xlnm.Print_Area" localSheetId="1">'SINTÉTICA NÃO DESONERADA '!$A$1:$G$45</definedName>
    <definedName name="_xlnm.Print_Area" localSheetId="2">'SINTÉTICA NÃO DESON. ANTIGA'!$A$1:$G$47</definedName>
    <definedName name="_xlnm.Print_Area" localSheetId="3">'BDI DESONERADO'!$A$1:$D$40</definedName>
    <definedName name="_xlnm.Print_Area" localSheetId="4">'BDI NÃO DESONERADO'!$A$1:$D$41</definedName>
    <definedName name="_xlnm.Print_Area" localSheetId="5">'CRONOGRAMA'!$A$1:$H$18</definedName>
    <definedName name="_xlnm.Print_Area" localSheetId="6">'ANALÍTICA NÃO DESONERADA'!$A$1:$G$185</definedName>
    <definedName name="_xlnm.Print_Area" localSheetId="7">'CURVA ABC SERVIÇO'!$A$1:$H$73</definedName>
    <definedName name="_xlnm.Print_Area" localSheetId="8">'CURVA ABC INSUMO'!$A$1:$J$138</definedName>
  </definedNames>
  <calcPr calcId="999999" calcMode="auto" calcCompleted="1" fullCalcOnLoad="0" forceFullCalc="0"/>
</workbook>
</file>

<file path=xl/sharedStrings.xml><?xml version="1.0" encoding="utf-8"?>
<sst xmlns="http://schemas.openxmlformats.org/spreadsheetml/2006/main" uniqueCount="1137">
  <si>
    <t>Obra:</t>
  </si>
  <si>
    <t>Bancos:</t>
  </si>
  <si>
    <t>Encargos sociais:</t>
  </si>
  <si>
    <t xml:space="preserve">UNIVERSIDADE FEDERAL DOS VALES DO JEQUITINHONHA E MUCURI
CAMPUS PRESIDENTE JUSCELINO KUBITSCHEK - DIAMANTINA - MG
ADEQUAÇÕES NA SUBESTAÇÃO DE ENERGIA ELÉTRICA EM ATENDIMENTO ÀS EXIGÊNCIAS DAS NORMAS TÉCNICAS - CAMPUS MUCURI
</t>
  </si>
  <si>
    <t>SINAPI - 06/2023 - Minas Gerais
SETOP - 01/2023 - Minas Gerais</t>
  </si>
  <si>
    <t>Desonerado: embutido nos preços unitário dos insumos de mão de obra, de acordo com as bases.</t>
  </si>
  <si>
    <t>PLANILHA ORÇAMENTÁRIA SINTÉTICA DE REFERÊNCIA</t>
  </si>
  <si>
    <t>ITEM</t>
  </si>
  <si>
    <t>CÓDIGO</t>
  </si>
  <si>
    <t>DESCRIÇÃO</t>
  </si>
  <si>
    <t>UN</t>
  </si>
  <si>
    <t>QTDE</t>
  </si>
  <si>
    <t>P. TOTAL UNITÁRIO</t>
  </si>
  <si>
    <t>PREÇO TOTAL</t>
  </si>
  <si>
    <t>MOBILIZAÇÃO E DESMOBILIZAÇÃO DE OBRA</t>
  </si>
  <si>
    <t>1.1</t>
  </si>
  <si>
    <t>MOB-DES-020</t>
  </si>
  <si>
    <t>OBRAS ATÉ O VALOR DE 1.000.000,00</t>
  </si>
  <si>
    <t>%</t>
  </si>
  <si>
    <t>CUSTO TOTAL DO ITEM 01</t>
  </si>
  <si>
    <t>ADMINISTRAÇÃO LOCAL</t>
  </si>
  <si>
    <t>2.1</t>
  </si>
  <si>
    <t>ENGENHEIRO ELETRICISTA COM ENCARGOS COMPLEMENTARES ( 4 DIAS DE EXECUÇÃO)</t>
  </si>
  <si>
    <t>H</t>
  </si>
  <si>
    <t>CUSTO TOTAL DO ITEM 02</t>
  </si>
  <si>
    <t>ADEQUAÇÕES - SUBESTAÇÃO - TIPO N° 02 - CAMPUS MUCURI - TEÓFILO OTONI</t>
  </si>
  <si>
    <t>3.1</t>
  </si>
  <si>
    <t xml:space="preserve"> COMP-ELE-096 </t>
  </si>
  <si>
    <t>PAINEL MONTADO COM RELÉ MULTIFUNCIONAL DE PROTEÇÃO QUE CONTENHA AS FUNÇÕES: 25,27,59,81U,81O,32,46,47,67,67N E 51V (URP-6100 DA PEXTRON OU SIMILAR) E NOBREAK SENOIDAL 1200VA - FORNECIMENTO, INSTALAÇÃO E COMISSIONAMENTO.</t>
  </si>
  <si>
    <t>3.2</t>
  </si>
  <si>
    <t xml:space="preserve"> COMP-ELE-064 </t>
  </si>
  <si>
    <t>TRANSFORMADORES DE POTENCIAL (TP) 13,8K/115 VCA, 1000VA - INCLUSO SUPORTE E ACESSÓRIOS - FORNECIMENTO, INSTALAÇÃO E COMISSIONAMENTO</t>
  </si>
  <si>
    <t>3.3</t>
  </si>
  <si>
    <t xml:space="preserve"> COMP-ELE-066 </t>
  </si>
  <si>
    <t>BARRAMENTO DE COBRE DE MÉDIA TENSÃO 3/8" - FORNECIMENTO E INSTALAÇÃO</t>
  </si>
  <si>
    <t>M</t>
  </si>
  <si>
    <t>3.4</t>
  </si>
  <si>
    <t>LUMINÁRIA DE EMERGÊNCIA, COM 30 LÂMPADAS LED DE 2 W, SEM REATOR - FORNECIMENTO E INSTALAÇÃO. AF_02/2020</t>
  </si>
  <si>
    <t>3.5</t>
  </si>
  <si>
    <t>EXTINTOR DE INCÊNDIO PORTÁTIL COM CARGA DE PQS DE 6 KG, CLASSE ABC - FORNECIMENTO E INSTALAÇÃO. AF_10/2020_P</t>
  </si>
  <si>
    <t>3.6</t>
  </si>
  <si>
    <t>CABO DE COBRE FLEXÍVEL ISOLADO, 2,5 MM², ANTI-CHAMA 450/750 V, PARA CIRCUITOS TERMINAIS - FORNECIMENTO E INSTALAÇÃO. AF_12/2015</t>
  </si>
  <si>
    <t>3.7</t>
  </si>
  <si>
    <t>COMP-ELE-229</t>
  </si>
  <si>
    <t>SUPORTE PARA TRANSFORMADORES TP/TC EM CAVALETE CANTONEIRA PARA INSTALAÇÃO DE ATÉ 6 UNIDADES , EM PINTURA EPOXI 80 MICRAS, PARA USO EM CABINES DE MEDIÇÃO DE ALVENARIA. DIMENSÕES APROXIMADAS DE 1,4X1,2x0,3m - FORNECIMENTO E INSTALAÇÃO</t>
  </si>
  <si>
    <t>CUSTO TOTAL DO ITEM 03</t>
  </si>
  <si>
    <t>TRANSFORMADOR DE ATERRAMENTO</t>
  </si>
  <si>
    <t>4.1</t>
  </si>
  <si>
    <t>POSTE CONCRETO SEÇÃO CIRCULAR COMPRIMENTO=11M 600 daN  - FORNECIMENTO E INSTALAÇÃO</t>
  </si>
  <si>
    <t>4.2</t>
  </si>
  <si>
    <t>SUPORTE PARA TRANSFORMADOR EM POSTE DE CONCRETO CIRCULAR - FORNECIMENTO E INSTALAÇÃO. AF_12/2020</t>
  </si>
  <si>
    <t>4.3</t>
  </si>
  <si>
    <t xml:space="preserve"> COMP-ELE-101 </t>
  </si>
  <si>
    <t>CABO DE ALUMINIO CA, PROTEGIDO 15KV - 50MM2 - FORNECIMENTO E INSTALAÇÃO</t>
  </si>
  <si>
    <t>4.4</t>
  </si>
  <si>
    <t xml:space="preserve"> COMP-ELE-095 </t>
  </si>
  <si>
    <t>TRANSFORMADOR TRIFÁSICO DE ATERRAMENTO DE 100 KVA, ISOLADO A ÓLEO, CLASSE DE TENSÃO 15KV, TENSÃO: 13,8KV, X DO TRAFO (% NA BASE DO TRAFO): 4,5% - IFASE (A) REGIME PERMANENTE: 2,1 A - INEUTRO (A) REGIME PERMANENTE: 6,3 A - IFASE (A) CURTA DURAÇÃO (2s): 52 A - INEUTRO (A) CURTA DURAÇÃO (2s): 157 A - EM CONFORMIDADE COM ND5.31 E ND5.3 DA CEMIG- FORNECIMENTO E INSTALAÇÃO</t>
  </si>
  <si>
    <t>4.5</t>
  </si>
  <si>
    <t>CHAVE FUSIVEL UNIPOLAR PARA REDES DE DISTRIBUICAO, TENSAO DE 15,0 KV, CORRENTE NOMINAL DO PORTA FUSIVEL DE 100 A, CAPACIDADE DE INTERRUPCAO SIMETRICA DE 7,10 KA, CAPACIDADE DE INTERRUPCAO ASSIMETRICA 10,00 KA - FORNECIMENTO E INSTALAÇÃO</t>
  </si>
  <si>
    <t>4.6</t>
  </si>
  <si>
    <t>SUPORTE PARA POSTE DE CONCRETO CIRCULAR ( CRUZETA E SUPORTE PARA RAIOS)</t>
  </si>
  <si>
    <t>4.7</t>
  </si>
  <si>
    <t>ISOLADOR, TIPO PINO, PARA TENSÃO 15 KV - FORNECIMENTO E INSTALAÇÃO. AF_07/2020</t>
  </si>
  <si>
    <t>4.8</t>
  </si>
  <si>
    <t>CRUZETA DE EUCALIPTO TRATADO, OU EQUIVALENTE DA REGIAO, *2,4* M, SECAO *9 X 11,5* CM - FORNECIMENTO E INSTALAÇÃO</t>
  </si>
  <si>
    <t>4.9</t>
  </si>
  <si>
    <t xml:space="preserve"> COMP-ELE-099 </t>
  </si>
  <si>
    <t>TERMINAL METALICO A PRESSAO PARA 1 CABO DE 50 MM2 - FORNECIMENTO E INSTALACAO</t>
  </si>
  <si>
    <t>4.10</t>
  </si>
  <si>
    <t xml:space="preserve"> COMP-ELE-086 </t>
  </si>
  <si>
    <t>MUFLA TERMINAL PRIMARIA UNIPOLAR USO INTERNO PARA CABO 35/120MM2, ISOLACAO 15/25KV EM EPR - BORRACHA DE SILICONE. FORNECIMENTO E INSTALACAO.</t>
  </si>
  <si>
    <t>4.11</t>
  </si>
  <si>
    <t>GRAMPO PARALELO METÁLICO, PARA REDES AÉREAS DE DISTRIBUIÇÃO DE ENERGIA ELÉTRICA DE BAIXA TENSÃO - FORNECIMENTO E INSTALAÇÃO. AF_07/2020</t>
  </si>
  <si>
    <t>4.12</t>
  </si>
  <si>
    <t>PARA-RAIOS DE DISTRIBUICAO, TENSAO NOMINAL 15 KV, CORRENTE NOMINAL DE DESCARGA 5 KA - FORNECIMENTO E INSTALAÇÃO</t>
  </si>
  <si>
    <t>4.13</t>
  </si>
  <si>
    <t xml:space="preserve">ED-49321 </t>
  </si>
  <si>
    <t>ELETRODUTO DE AÇO GALVANIZADO MÉDIO, INCLUSIVE CONEXÕES, SUPORTES E FIXAÇÃO DN 50 (2")</t>
  </si>
  <si>
    <t>4.14</t>
  </si>
  <si>
    <t>COMP-ELE-194</t>
  </si>
  <si>
    <t>CURVA 90 GRAUS, PARA ELETRODUTO, EM ACO GALVANIZADO ELETROLITICO, DIAMETRO DE 50 MM (2")</t>
  </si>
  <si>
    <t>4.15</t>
  </si>
  <si>
    <t xml:space="preserve"> ED-13937 </t>
  </si>
  <si>
    <t>CABO DE ALUMÍNIO NU SEM ALMA 2/0 AWG 7 FIOSX3,50MM, PARA ELEMENTOS DE CAPTAÇÃO/ANEL DE CINTAMENTO (SPDA), INCLUSIVE PRESILHA DE FIXAÇÃO</t>
  </si>
  <si>
    <t>4.16</t>
  </si>
  <si>
    <t>HASTE DE ATERRAMENTO 3/4  PARA SPDA - FORNECIMENTO E INSTALAÇÃO. AF_12/2017</t>
  </si>
  <si>
    <t>4.17</t>
  </si>
  <si>
    <t>CAIXA DE INSPEÇÃO PARA ATERRAMENTO, CIRCULAR, EM POLIETILENO, DIÂMETRO INTERNO = 0,3 M. AF_12/2020</t>
  </si>
  <si>
    <t>CUSTO TOTAL DO ITEM 04</t>
  </si>
  <si>
    <t>TOTAL DA OBRA SEM BDI</t>
  </si>
  <si>
    <t xml:space="preserve">BDI </t>
  </si>
  <si>
    <t>VALOR TOTAL COM BDI</t>
  </si>
  <si>
    <t>_________________________________________________________________</t>
  </si>
  <si>
    <t>Leon Cândido de Oliveira</t>
  </si>
  <si>
    <t>Não desonerado</t>
  </si>
  <si>
    <t xml:space="preserve">UNIVERSIDADE FEDERAL DOS VALES DO JEQUITINHONHA E MUCURI
CAMPUS PRESIDENTE JUSCELINO KUBITSCHEK - DIAMANTINA - MG
ADEQUAÇÕES NA SUBESTAÇÃO DE ENERGIA ELÉTRICA EM ATENDIMENTO ÀS EXIGÊNCIAS DAS NORMAS TÉCNICAS - CAMPUS JK
</t>
  </si>
  <si>
    <t>SINAPI - 08/2021 - Minas Gerais
SETOP - 07/2021 - Minas Gerais</t>
  </si>
  <si>
    <t xml:space="preserve"> 91677 </t>
  </si>
  <si>
    <t>ENGENHEIRO ELETRICISTA COM ENCARGOS COMPLEMENTARES ( 1 HORA POR DIA DURANTE 1 MÊS)</t>
  </si>
  <si>
    <t>ADEQUAÇÕES - SUBESTAÇÃO - TIPO N° 02 - CAMPUS JK - DIAMANTINA</t>
  </si>
  <si>
    <t xml:space="preserve"> COMP-ELE-067 </t>
  </si>
  <si>
    <t>ELABORAÇÃO DE ESTUDO DE PROTEÇÃO E SELETIVIDADE E PARAMETRIZAÇÃO DO COORDENOGRAMA - COMPLETO - INCLUSIVE ART E APROVAÇÃO JUNTO A CEMIG</t>
  </si>
  <si>
    <t xml:space="preserve"> 97599 </t>
  </si>
  <si>
    <t xml:space="preserve"> 101909 </t>
  </si>
  <si>
    <t xml:space="preserve"> COMP-ELE-098 </t>
  </si>
  <si>
    <t>SERVIÇO DE REMOÇÃO DE POSTE CONCRETO</t>
  </si>
  <si>
    <t xml:space="preserve"> 002477 </t>
  </si>
  <si>
    <t xml:space="preserve"> COMP-ELE-100 </t>
  </si>
  <si>
    <t>AFASTADOR DE REDE DE BAIXA TENSÃO - GALVANIZADO - P/POSTE - FORNECIMENTO E INSTALAÇÃO</t>
  </si>
  <si>
    <t xml:space="preserve"> 102109 </t>
  </si>
  <si>
    <t>TRANSFORMADOR TRIFÁSICO DE ATERRAMENTO DE 50 KVA, ISOLADO A ÓLEO, CLASSE DE TENSÃO 15KV, TENSÃO: 13,8KV, X DO TRAFO (% NA BASE DO TRAFO): 4,5% - IFASE (A) REGIME PERMANENTE: 2,1 A - INEUTRO (A) REGIME PERMANENTE: 6,3 A - IFASE (A) CURTA DURAÇÃO (2s): 52 A - INEUTRO (A) CURTA DURAÇÃO (2s): 157 A - EM CONFORMIDADE COM ND5.31 E ND5.3 DA CEMIG- FORNECIMENTO E INSTALAÇÃO</t>
  </si>
  <si>
    <t xml:space="preserve"> 002476 </t>
  </si>
  <si>
    <t xml:space="preserve"> 101546 </t>
  </si>
  <si>
    <t xml:space="preserve"> 002485 </t>
  </si>
  <si>
    <t xml:space="preserve"> 73781/001 </t>
  </si>
  <si>
    <t xml:space="preserve"> 101549 </t>
  </si>
  <si>
    <t xml:space="preserve"> 002479 </t>
  </si>
  <si>
    <t xml:space="preserve"> ELE-ELE-075 </t>
  </si>
  <si>
    <t xml:space="preserve"> 00002631 </t>
  </si>
  <si>
    <t>4.18</t>
  </si>
  <si>
    <t xml:space="preserve"> 96986 </t>
  </si>
  <si>
    <t>4.19</t>
  </si>
  <si>
    <t xml:space="preserve"> 98111 </t>
  </si>
  <si>
    <t>ADEQUAÇÕES NA SUBESTAÇÃO DE ENERGIA ELÉTRICA EM ATENDIMENTO ÀS EXIGÊNCIAS DAS NORMAS TÉCNICAS - CAMPUS MUCURI</t>
  </si>
  <si>
    <t>BDI DA OBRA</t>
  </si>
  <si>
    <t>ANEXO IX - MODELO COMPOSIÇÃO DA TAXA DE BENEFÍCIOS E DESPESAS INDIRETAS          CIDADE DE DIAMANTINA (DESONERADO)</t>
  </si>
  <si>
    <t>Grupo</t>
  </si>
  <si>
    <t>A</t>
  </si>
  <si>
    <t>Despesas indiretas</t>
  </si>
  <si>
    <t>A.1</t>
  </si>
  <si>
    <t xml:space="preserve">Administração central </t>
  </si>
  <si>
    <t>A.2</t>
  </si>
  <si>
    <t>Garantia e Seguro Contratual</t>
  </si>
  <si>
    <t>A.3</t>
  </si>
  <si>
    <t>Seguro de Risco de Engenharia</t>
  </si>
  <si>
    <t>A.4</t>
  </si>
  <si>
    <t xml:space="preserve">Outros </t>
  </si>
  <si>
    <t>Total do grupo A</t>
  </si>
  <si>
    <t>B</t>
  </si>
  <si>
    <t>Bonificação</t>
  </si>
  <si>
    <t>B.1</t>
  </si>
  <si>
    <t>Lucro</t>
  </si>
  <si>
    <t>Total do grupo B</t>
  </si>
  <si>
    <t>C</t>
  </si>
  <si>
    <t>Impostos</t>
  </si>
  <si>
    <t>C.1</t>
  </si>
  <si>
    <t>PIS</t>
  </si>
  <si>
    <t>C.2</t>
  </si>
  <si>
    <t>COFINS</t>
  </si>
  <si>
    <t>C.3</t>
  </si>
  <si>
    <t>ISS (Prefeitura deTeófilo Otoni)*</t>
  </si>
  <si>
    <t>C.4</t>
  </si>
  <si>
    <t>CPRB (Contribuição Previdenciária sobre Renda Bruta)</t>
  </si>
  <si>
    <t>Total do grupo C</t>
  </si>
  <si>
    <t>D</t>
  </si>
  <si>
    <t>Despesas Financeiras (F)</t>
  </si>
  <si>
    <t xml:space="preserve">Despesas Financeiras (F) </t>
  </si>
  <si>
    <t>Total do grupo D</t>
  </si>
  <si>
    <t>Fórmula para o cálculo do B.D.I. ( benefícios e despesas indiretas )</t>
  </si>
  <si>
    <r>
      <t xml:space="preserve">BDI = BDI (%) = </t>
    </r>
    <r>
      <rPr>
        <rFont val="Arial"/>
        <b val="false"/>
        <i val="false"/>
        <strike val="false"/>
        <color rgb="FF000000"/>
        <sz val="12"/>
        <u val="single"/>
      </rPr>
      <t xml:space="preserve">(1+A) x (1+F) x (1+B) </t>
    </r>
    <r>
      <rPr>
        <rFont val="Arial"/>
        <b val="false"/>
        <i val="false"/>
        <strike val="false"/>
        <color rgb="FF000000"/>
        <sz val="12"/>
        <u val="none"/>
      </rPr>
      <t xml:space="preserve">  - 1  </t>
    </r>
  </si>
  <si>
    <t xml:space="preserve">                               (1- I)</t>
  </si>
  <si>
    <t>ANEXO IX - MODELO COMPOSIÇÃO DA TAXA DE BENEFÍCIOS E DESPESAS INDIRETAS          CIDADE DE DIAMANTINA (NÃO DESONERADO)</t>
  </si>
  <si>
    <t>Jana e unai</t>
  </si>
  <si>
    <t>UNIVERSIDADE FEDERAL DOS VALES DO JEQUITINHONHA E MUCURI
CAMPUS MUCURI - TEÓFILO OTONI - MG
ADEQUAÇÕES NA SUBESTAÇÃO DE ENERGIA ELÉTRICA EM ATENDIMENTO ÀS EXIGÊNCIAS DAS NORMAS TÉCNICAS - CAMPUS MUCURI</t>
  </si>
  <si>
    <t xml:space="preserve"> (NÃO DESONERADO)</t>
  </si>
  <si>
    <t>TOTAL</t>
  </si>
  <si>
    <t>MÊS UM</t>
  </si>
  <si>
    <t>MÊS DOIS</t>
  </si>
  <si>
    <t>VALOR</t>
  </si>
  <si>
    <t>(R$) SIMPLES</t>
  </si>
  <si>
    <t>(%) SIMPLES</t>
  </si>
  <si>
    <t>(R$) ACUMULADO</t>
  </si>
  <si>
    <t>(%) ACUMULADO</t>
  </si>
  <si>
    <t xml:space="preserve">UNIVERSIDADE FEDERAL DOS VALES DO JEQUITINHONHA E MUCURI
CAMPUS MUCURI - TEÓFILO OTONI - MG
ADEQUAÇÕES NA SUBESTAÇÃO DE ENERGIA ELÉTRICA EM ATENDIMENTO ÀS EXIGÊNCIAS DAS NORMAS TÉCNICAS - CAMPUS MUCURI
</t>
  </si>
  <si>
    <t>Não Desonerado</t>
  </si>
  <si>
    <t>PLANILHA ORÇAMENTÁRIA ANALÍTICA DE REFERÊNCIA</t>
  </si>
  <si>
    <t>Código</t>
  </si>
  <si>
    <t>Descrição</t>
  </si>
  <si>
    <t>Und</t>
  </si>
  <si>
    <t>Quant.</t>
  </si>
  <si>
    <t>Valor Unit</t>
  </si>
  <si>
    <t>Total</t>
  </si>
  <si>
    <t>Composição</t>
  </si>
  <si>
    <t xml:space="preserve"> MOB-DES-020 </t>
  </si>
  <si>
    <t>ADMINISTRAÇÃO TÉCNICA</t>
  </si>
  <si>
    <t>Composição Auxiliar</t>
  </si>
  <si>
    <t xml:space="preserve"> 95407 </t>
  </si>
  <si>
    <t>CURSO DE CAPACITAÇÃO PARA ENGENHEIRO ELETRICISTA (ENCARGOS COMPLEMENTARES) - HORISTA</t>
  </si>
  <si>
    <t>Insumo</t>
  </si>
  <si>
    <t xml:space="preserve"> 00043486 </t>
  </si>
  <si>
    <t>EPI - FAMILIA ENGENHEIRO CIVIL - HORISTA (ENCARGOS COMPLEMENTARES - COLETADO CAIXA)</t>
  </si>
  <si>
    <t xml:space="preserve"> 00034783 </t>
  </si>
  <si>
    <t>ENGENHEIRO ELETRICISTA</t>
  </si>
  <si>
    <t xml:space="preserve"> 00037372 </t>
  </si>
  <si>
    <t>EXAMES - HORISTA (COLETADO CAIXA)</t>
  </si>
  <si>
    <t xml:space="preserve"> 00043462 </t>
  </si>
  <si>
    <t>FERRAMENTAS - FAMILIA ENGENHEIRO CIVIL - HORISTA (ENCARGOS COMPLEMENTARES - COLETADO CAIXA)</t>
  </si>
  <si>
    <t xml:space="preserve"> 00037373 </t>
  </si>
  <si>
    <t>SEGURO - HORISTA (COLETADO CAIXA)</t>
  </si>
  <si>
    <t xml:space="preserve"> 88264 </t>
  </si>
  <si>
    <t>ELETRICISTA COM ENCARGOS COMPLEMENTARES</t>
  </si>
  <si>
    <t xml:space="preserve"> 88247 </t>
  </si>
  <si>
    <t>AUXILIAR DE ELETRICISTA COM ENCARGOS COMPLEMENTARES</t>
  </si>
  <si>
    <t xml:space="preserve"> 91955 </t>
  </si>
  <si>
    <t>PAINEL MONTADO COM RELÉ MULTIFUNCIONAL DE PROTEÇÃO QUE CONTENHA AS FUNÇÕES: 25,27,59,81U,81O,32,46,47,67,67N E 51V (URP-6100 DA PEXTRON OU SIMILAR) E NOBREAK SENOIDAL 1200VA</t>
  </si>
  <si>
    <t xml:space="preserve"> 3.2 </t>
  </si>
  <si>
    <t xml:space="preserve"> 91951 </t>
  </si>
  <si>
    <t>TRANSFORMADORES DE POTENCIAL (TP) 13,8K/115 VCA, 1000VA-INCLUSO SUPORTE E ACESSÓRIOS</t>
  </si>
  <si>
    <t xml:space="preserve"> 3.3 </t>
  </si>
  <si>
    <t>ORC-5</t>
  </si>
  <si>
    <t>BARRAMENTO DE COBRE DE MÉDIA TENSÃO 3/8"</t>
  </si>
  <si>
    <t xml:space="preserve"> 3.4 </t>
  </si>
  <si>
    <t xml:space="preserve"> 00038774 </t>
  </si>
  <si>
    <t>LUMINARIA DE EMERGENCIA 30 LEDS, POTENCIA 2 W, BATERIA DE LITIO, AUTONOMIA DE 6 HORAS</t>
  </si>
  <si>
    <t xml:space="preserve"> 3.5 </t>
  </si>
  <si>
    <t xml:space="preserve"> 88248 </t>
  </si>
  <si>
    <t>AUXILIAR DE ENCANADOR OU BOMBEIRO HIDRÁULICO COM ENCARGOS COMPLEMENTARES</t>
  </si>
  <si>
    <t xml:space="preserve"> 88267 </t>
  </si>
  <si>
    <t>ENCANADOR OU BOMBEIRO HIDRÁULICO COM ENCARGOS COMPLEMENTARES</t>
  </si>
  <si>
    <t xml:space="preserve"> 00004350 </t>
  </si>
  <si>
    <t>BUCHA DE NYLON, DIAMETRO DO FURO 8 MM, COMPRIMENTO 40 MM, COM PARAFUSO DE ROSCA SOBERBA, CABECA CHATA, FENDA SIMPLES, 4,8 X 50 MM</t>
  </si>
  <si>
    <t xml:space="preserve"> 00010892 </t>
  </si>
  <si>
    <t>EXTINTOR DE INCENDIO PORTATIL COM CARGA DE PO QUIMICO SECO (PQS) DE 6 KG, CLASSE BC</t>
  </si>
  <si>
    <t xml:space="preserve"> 3.6 </t>
  </si>
  <si>
    <t xml:space="preserve"> 91926 </t>
  </si>
  <si>
    <t xml:space="preserve"> 00001014 </t>
  </si>
  <si>
    <t>CABO DE COBRE, FLEXIVEL, CLASSE 4 OU 5, ISOLACAO EM PVC/A, ANTICHAMA BWF-B, 1 CONDUTOR, 450/750 V, SECAO NOMINAL 2,5 MM2</t>
  </si>
  <si>
    <t xml:space="preserve"> 00021127 </t>
  </si>
  <si>
    <t>FITA ISOLANTE ADESIVA ANTICHAMA, USO ATE 750 V, EM ROLO DE 19 MM X 5 M</t>
  </si>
  <si>
    <t xml:space="preserve"> 3.7 </t>
  </si>
  <si>
    <t>UM</t>
  </si>
  <si>
    <t xml:space="preserve"> ED-25714</t>
  </si>
  <si>
    <t xml:space="preserve"> SERVIÇO DE FABRICAÇÃO DE PEÇAS PARA SERRALHERIA, INCLUSIVE CORTE, MONTAGEM, SOLDAGEM E TRANSPORTE, EXCLUSIVE FORNECIMENTO, PINTURA</t>
  </si>
  <si>
    <t>KG</t>
  </si>
  <si>
    <t>CANTONEIRA (ABAS IGUAIS) EM ACO CARBONO, 25,4 MM X 3,17 MM (L X E), 1,27KG/M</t>
  </si>
  <si>
    <t>BARRA DE ACO CHATO, RETANGULAR, 38,1 MM X 6,35 MM (L X E), 1,89 KG/M</t>
  </si>
  <si>
    <t xml:space="preserve"> 4.1</t>
  </si>
  <si>
    <t xml:space="preserve"> 91634 </t>
  </si>
  <si>
    <t>GUINDAUTO HIDRÁULICO, CAPACIDADE MÁXIMA DE CARGA 6500 KG, MOMENTO MÁXIMO DE CARGA 5,8 TM, ALCANCE MÁXIMO HORIZONTAL 7,60 M, INCLUSIVE CAMINHÃO TOCO PBT 9.700 KG, POTÊNCIA DE 160 CV - CHP DIURNO. AF_08/2015</t>
  </si>
  <si>
    <t>CHP</t>
  </si>
  <si>
    <t>LANÇAMENTO COM USO DE BALDES, ADENSAMENTO E ACABAMENTO DE CONCRETO EM ESTRUTURAS. AF_02/2022</t>
  </si>
  <si>
    <t>m³</t>
  </si>
  <si>
    <t xml:space="preserve"> 94969 </t>
  </si>
  <si>
    <t>CONCRETO FCK = 15MPA, TRAÇO 1:3,4:3,5 (EM MASSA SECA DE CIMENTO/ AREIA MÉDIA/ BRITA 1) - PREPARO MECÂNICO COM BETONEIRA 600 L. AF_05/2021</t>
  </si>
  <si>
    <t xml:space="preserve"> 88316 </t>
  </si>
  <si>
    <t>SERVENTE COM ENCARGOS COMPLEMENTARES</t>
  </si>
  <si>
    <t>PEDREIRO COM ENCARGOS COMPLEMENTARES</t>
  </si>
  <si>
    <t xml:space="preserve"> 002434 </t>
  </si>
  <si>
    <t>POSTE CONCRETO SEÇÃO CIRCULAR COMPRIMENTO=11M 600 daN INCLUINDO TRANSPORTE</t>
  </si>
  <si>
    <t xml:space="preserve"> 4.2 </t>
  </si>
  <si>
    <t xml:space="preserve"> 00012327 </t>
  </si>
  <si>
    <t>CINTA CIRCULAR EM ACO GALVANIZADO DE 210 MM DE DIAMETRO PARA INSTALACAO DE TRANSFORMADOR EM POSTE DE CONCRETO</t>
  </si>
  <si>
    <t xml:space="preserve"> 4.3</t>
  </si>
  <si>
    <t xml:space="preserve"> 91958 </t>
  </si>
  <si>
    <t>CABO DE ALUMINIO CA, PROTEGIDO 15KV - 50MM2</t>
  </si>
  <si>
    <t xml:space="preserve">11,66
</t>
  </si>
  <si>
    <t xml:space="preserve"> 4.4 </t>
  </si>
  <si>
    <t xml:space="preserve"> 5928 </t>
  </si>
  <si>
    <t>GUINDAUTO HIDRÁULICO, CAPACIDADE MÁXIMA DE CARGA 6200 KG, MOMENTO MÁXIMO DE CARGA 11,7 TM, ALCANCE MÁXIMO HORIZONTAL 9,70 M, INCLUSIVE CAMINHÃO TOCO PBT 16.000 KG, POTÊNCIA DE 189 CV - CHP DIURNO. AF_06/2014</t>
  </si>
  <si>
    <t xml:space="preserve"> COMP.39 </t>
  </si>
  <si>
    <t>TRANSFORMADOR TRIFÁSICO DE ATERRAMENTO DE 50 KVA, ISOLADO A ÓLEO, CLASSE DE TENSÃO 15KV, TENSÃO: 13,8KV, X DO TRAFO (% NA BASE DO TRAFO): 4,5% - IFASE (A) REGIME PERMANENTE: 2,1 A - INEUTRO (A) REGIME PERMANENTE: 6,3 A - IFASE (A) CURTA DURAÇÃO (2s): 52 A - INEUTRO (A) CURTA DURAÇÃO (2s): 157 A - EM CONFORMIDADE COM ND5.31 E ND5.3 DA CEMIG</t>
  </si>
  <si>
    <t xml:space="preserve"> 4.5 </t>
  </si>
  <si>
    <t xml:space="preserve"> 00005047 </t>
  </si>
  <si>
    <t>CHAVE FUSIVEL PARA REDES DE DISTRIBUICAO, TENSAO DE 15,0 KV, CORRENTE NOMINAL DO PORTA FUSIVEL DE 100 A, CAPACIDADE DE INTERRUPCAO SIMETRICA DE 7,10 KA, CAPACIDADE DE INTERRUPCAO ASSIMETRICA 10,00 KA</t>
  </si>
  <si>
    <t xml:space="preserve">4.6 </t>
  </si>
  <si>
    <t xml:space="preserve"> 4.7 </t>
  </si>
  <si>
    <t xml:space="preserve"> 00003406 </t>
  </si>
  <si>
    <t>ISOLADOR DE PORCELANA, TIPO PINO MONOCORPO, PARA TENSAO DE *15* KV</t>
  </si>
  <si>
    <t xml:space="preserve"> 4.8</t>
  </si>
  <si>
    <t xml:space="preserve"> 00010510 </t>
  </si>
  <si>
    <t>CRUZETA DE MADEIRA TRATADA, *90 X 115 X 2400* MM, EM EUCALIPTO OU EQUIVALENTE DA REGIAO</t>
  </si>
  <si>
    <t xml:space="preserve"> 4.9</t>
  </si>
  <si>
    <t xml:space="preserve"> 00001588 </t>
  </si>
  <si>
    <t>TERMINAL METALICO A PRESSAO PARA 1 CABO DE 50 MM2, COM 1 FURO DE FIXACAO</t>
  </si>
  <si>
    <t xml:space="preserve"> 4.10 </t>
  </si>
  <si>
    <t>COMP-ELE-086</t>
  </si>
  <si>
    <t xml:space="preserve"> 00004168 </t>
  </si>
  <si>
    <t>MUFLA TERMINAL PRIMARIA UNIPOLAR USO INTERNO PARA CABO 35/120MM2 ISOLACAO 15/25KV EM EPR - BORRACHA DE SILICONE</t>
  </si>
  <si>
    <t xml:space="preserve"> 4.11 </t>
  </si>
  <si>
    <t xml:space="preserve"> 00001564 </t>
  </si>
  <si>
    <t>GRAMPO PARALELO METALICO PARA CABO DE 6 A 50 MM2, COM 2 PARAFUSOS</t>
  </si>
  <si>
    <t xml:space="preserve"> 4.12 </t>
  </si>
  <si>
    <t xml:space="preserve"> 00004276 </t>
  </si>
  <si>
    <t>PARA-RAIOS DE DISTRIBUICAO, TENSAO NOMINAL 15 KV, CORRENTE NOMINAL DE DESCARGA 5 KA</t>
  </si>
  <si>
    <t>ED-49321</t>
  </si>
  <si>
    <t>m</t>
  </si>
  <si>
    <t>Equipamentos</t>
  </si>
  <si>
    <t>Custo Operacional</t>
  </si>
  <si>
    <t>Consumo</t>
  </si>
  <si>
    <t>Custo Horário</t>
  </si>
  <si>
    <t>Operativa</t>
  </si>
  <si>
    <t>Improdutiva</t>
  </si>
  <si>
    <t>Mão de Obra</t>
  </si>
  <si>
    <t>Unidade</t>
  </si>
  <si>
    <t>F</t>
  </si>
  <si>
    <t>Banco</t>
  </si>
  <si>
    <t>Material</t>
  </si>
  <si>
    <t>Custo Unitário</t>
  </si>
  <si>
    <t>Quantidade</t>
  </si>
  <si>
    <t>SETOP</t>
  </si>
  <si>
    <t>ELETRODUTO DE AÇO GALVANIZADO (TIPO: LEVE/ DIÂMETRO: 2")</t>
  </si>
  <si>
    <t>G</t>
  </si>
  <si>
    <t>Serviços</t>
  </si>
  <si>
    <t>Atividade Auxiliar</t>
  </si>
  <si>
    <t>AJUDANTE DE ELETRICISTA COM ENCARGOS COMPLEMENTARES</t>
  </si>
  <si>
    <t>hora</t>
  </si>
  <si>
    <t xml:space="preserve"> 4.14</t>
  </si>
  <si>
    <t>CURVA 90 GRAUS, PARA ELETRODUTO, EM ACO GALVANIZADO ELETROLITICO, DIAMETRO DE 50 MM (2") - FORNECIMENTO E INSTALAÇÃO</t>
  </si>
  <si>
    <t>88264</t>
  </si>
  <si>
    <t>88247</t>
  </si>
  <si>
    <t>00002631</t>
  </si>
  <si>
    <t xml:space="preserve"> 4.15 </t>
  </si>
  <si>
    <t xml:space="preserve"> MAO-AJD-015 </t>
  </si>
  <si>
    <t>HORA</t>
  </si>
  <si>
    <t xml:space="preserve"> MAO-OFC-035 </t>
  </si>
  <si>
    <t xml:space="preserve"> MATED- 12628 </t>
  </si>
  <si>
    <t>BUCHA DE NYLON COM PARAFUSO AUTO ATARRAXANTE CABEÇA PANELA, FENDA SIMPLES ( COMPRIMENTO: 38MM/ DIÂMETRO NOMINAL DO PARAFUSO: 4,2MM/ DIÂMETRO NOMINAL DA BUCHA: 6MM)</t>
  </si>
  <si>
    <t>un</t>
  </si>
  <si>
    <t xml:space="preserve"> MATED- 11990 </t>
  </si>
  <si>
    <t>CABO DE ALUMÍNIO NU SEM ALMA 2/0 AWG 7 FIOS X 3,50 MM</t>
  </si>
  <si>
    <t xml:space="preserve"> MATED- 13950 </t>
  </si>
  <si>
    <t>CONECTOR SPLIT BOLT BIMETÁLICO ( ACABAMENTO: ESTANHADO/SEÇÃO TRANSVERSAL: 70MM2)</t>
  </si>
  <si>
    <t xml:space="preserve"> MATED- 12026 </t>
  </si>
  <si>
    <t>PRESILHA PARA CABO DE ALUMÍNIO (MATERIAL: ALUMÍNIO/SEÇÃO TRANSVERSAL: 70MM2)</t>
  </si>
  <si>
    <t>U</t>
  </si>
  <si>
    <t xml:space="preserve"> 4.16 </t>
  </si>
  <si>
    <t xml:space="preserve"> 00003378 </t>
  </si>
  <si>
    <t>!EM PROCESSO DE DESATIVACAO! HASTE DE ATERRAMENTO EM ACO COM 3,00 M DE COMPRIMENTO E DN = 3/4", REVESTIDA COM BAIXA CAMADA DE COBRE, SEM CONECTOR</t>
  </si>
  <si>
    <t xml:space="preserve"> 4.17 </t>
  </si>
  <si>
    <t xml:space="preserve"> 101618 </t>
  </si>
  <si>
    <t>PREPARO DE FUNDO DE VALA COM LARGURA MENOR QUE 1,5 M, COM CAMADA DE AREIA, LANÇAMENTO MANUAL. AF_08/2020</t>
  </si>
  <si>
    <t xml:space="preserve"> 88309 </t>
  </si>
  <si>
    <t xml:space="preserve"> 00034643 </t>
  </si>
  <si>
    <t>CAIXA DE INSPECAO PARA ATERRAMENTO E PARA RAIOS, EM POLIPROPILENO,  DIAMETRO = 300 MM X ALTURA = 400 MM</t>
  </si>
  <si>
    <t>Obra</t>
  </si>
  <si>
    <t>Serviço de Adequações na Subestação de Energia Elétrica em Atendimento às Exigências das Normas Técnicas - Campus JK</t>
  </si>
  <si>
    <t>Curva ABC de Serviços</t>
  </si>
  <si>
    <t>Valor  Unit</t>
  </si>
  <si>
    <t>Peso (%)</t>
  </si>
  <si>
    <t>Peso Acumulado (%)</t>
  </si>
  <si>
    <t xml:space="preserve"> 1,0</t>
  </si>
  <si>
    <t xml:space="preserve"> 11.521,17</t>
  </si>
  <si>
    <t xml:space="preserve"> 3,0</t>
  </si>
  <si>
    <t xml:space="preserve"> 2.369,41</t>
  </si>
  <si>
    <t xml:space="preserve"> 3.406,01</t>
  </si>
  <si>
    <t xml:space="preserve"> 27,5</t>
  </si>
  <si>
    <t xml:space="preserve"> 94,66</t>
  </si>
  <si>
    <t xml:space="preserve"> 1.981,98</t>
  </si>
  <si>
    <t xml:space="preserve"> 336,72</t>
  </si>
  <si>
    <t xml:space="preserve"> 6,0</t>
  </si>
  <si>
    <t xml:space="preserve"> 134,58</t>
  </si>
  <si>
    <t xml:space="preserve"> 245,48</t>
  </si>
  <si>
    <t xml:space="preserve"> 223,90</t>
  </si>
  <si>
    <t xml:space="preserve"> 395,63</t>
  </si>
  <si>
    <t xml:space="preserve"> 105,11</t>
  </si>
  <si>
    <t xml:space="preserve"> 20,0</t>
  </si>
  <si>
    <t xml:space="preserve"> 12,70</t>
  </si>
  <si>
    <t xml:space="preserve"> 0,005</t>
  </si>
  <si>
    <t xml:space="preserve"> 37,28</t>
  </si>
  <si>
    <t xml:space="preserve"> 204,20</t>
  </si>
  <si>
    <t xml:space="preserve"> 196,01</t>
  </si>
  <si>
    <t xml:space="preserve"> 58,14</t>
  </si>
  <si>
    <t xml:space="preserve"> 10,0</t>
  </si>
  <si>
    <t xml:space="preserve"> 15,35</t>
  </si>
  <si>
    <t xml:space="preserve"> 45,43</t>
  </si>
  <si>
    <t xml:space="preserve"> 40,74</t>
  </si>
  <si>
    <t xml:space="preserve"> 30,0</t>
  </si>
  <si>
    <t xml:space="preserve"> 3,78</t>
  </si>
  <si>
    <t xml:space="preserve"> 111,32</t>
  </si>
  <si>
    <t xml:space="preserve"> 23,96</t>
  </si>
  <si>
    <t xml:space="preserve"> 4,0</t>
  </si>
  <si>
    <t xml:space="preserve"> 16,62</t>
  </si>
  <si>
    <t xml:space="preserve"> 2,0</t>
  </si>
  <si>
    <t xml:space="preserve"> 29,99</t>
  </si>
  <si>
    <t xml:space="preserve"> 31,05</t>
  </si>
  <si>
    <t>Total sem BDI</t>
  </si>
  <si>
    <t>Total do BDI</t>
  </si>
  <si>
    <t>Total Geral</t>
  </si>
  <si>
    <t>Curva ABC de Insumos</t>
  </si>
  <si>
    <t>Valor  Unitário</t>
  </si>
  <si>
    <t>Peso</t>
  </si>
  <si>
    <t>Valor Acumulado</t>
  </si>
  <si>
    <t>Peso Acumulado  (%)</t>
  </si>
  <si>
    <t>Geral</t>
  </si>
  <si>
    <t xml:space="preserve"> 1,0000000</t>
  </si>
  <si>
    <t xml:space="preserve"> 13.900,00</t>
  </si>
  <si>
    <t xml:space="preserve"> 29,92%</t>
  </si>
  <si>
    <t xml:space="preserve"> 11.125,00</t>
  </si>
  <si>
    <t xml:space="preserve"> 23,95%</t>
  </si>
  <si>
    <t xml:space="preserve"> 3,0000000</t>
  </si>
  <si>
    <t xml:space="preserve"> 2.330,27</t>
  </si>
  <si>
    <t xml:space="preserve"> 6.990,81</t>
  </si>
  <si>
    <t xml:space="preserve"> 15,05%</t>
  </si>
  <si>
    <t xml:space="preserve"> 48,6542500</t>
  </si>
  <si>
    <t xml:space="preserve"> 91,28</t>
  </si>
  <si>
    <t xml:space="preserve"> 4.441,16</t>
  </si>
  <si>
    <t xml:space="preserve"> 9,56%</t>
  </si>
  <si>
    <t xml:space="preserve"> 2.881,00</t>
  </si>
  <si>
    <t xml:space="preserve"> 6,20%</t>
  </si>
  <si>
    <t xml:space="preserve"> 260,70</t>
  </si>
  <si>
    <t xml:space="preserve"> 782,10</t>
  </si>
  <si>
    <t xml:space="preserve"> 1,68%</t>
  </si>
  <si>
    <t xml:space="preserve"> 91953 </t>
  </si>
  <si>
    <t xml:space="preserve"> 6,0000000</t>
  </si>
  <si>
    <t xml:space="preserve"> 122,45</t>
  </si>
  <si>
    <t xml:space="preserve"> 734,70</t>
  </si>
  <si>
    <t xml:space="preserve"> 1,58%</t>
  </si>
  <si>
    <t xml:space="preserve"> 00002436 </t>
  </si>
  <si>
    <t>ELETRICISTA</t>
  </si>
  <si>
    <t xml:space="preserve"> 36,5612298</t>
  </si>
  <si>
    <t xml:space="preserve"> 17,87</t>
  </si>
  <si>
    <t xml:space="preserve"> 653,35</t>
  </si>
  <si>
    <t xml:space="preserve"> 1,41%</t>
  </si>
  <si>
    <t xml:space="preserve"> 206,34</t>
  </si>
  <si>
    <t xml:space="preserve"> 619,02</t>
  </si>
  <si>
    <t xml:space="preserve"> 1,33%</t>
  </si>
  <si>
    <t xml:space="preserve"> 204,33</t>
  </si>
  <si>
    <t xml:space="preserve"> 612,99</t>
  </si>
  <si>
    <t xml:space="preserve"> 1,32%</t>
  </si>
  <si>
    <t xml:space="preserve"> 00004221 </t>
  </si>
  <si>
    <t>OLEO DIESEL COMBUSTIVEL COMUM</t>
  </si>
  <si>
    <t>L</t>
  </si>
  <si>
    <t xml:space="preserve"> 83,9668780</t>
  </si>
  <si>
    <t xml:space="preserve"> 4,65</t>
  </si>
  <si>
    <t xml:space="preserve"> 390,45</t>
  </si>
  <si>
    <t xml:space="preserve"> 0,84%</t>
  </si>
  <si>
    <t xml:space="preserve"> 00000247 </t>
  </si>
  <si>
    <t>AJUDANTE DE ELETRICISTA</t>
  </si>
  <si>
    <t xml:space="preserve"> 26,8218642</t>
  </si>
  <si>
    <t xml:space="preserve"> 12,55</t>
  </si>
  <si>
    <t xml:space="preserve"> 336,61</t>
  </si>
  <si>
    <t xml:space="preserve"> 0,72%</t>
  </si>
  <si>
    <t xml:space="preserve"> 89,64</t>
  </si>
  <si>
    <t xml:space="preserve"> 268,92</t>
  </si>
  <si>
    <t xml:space="preserve"> 0,58%</t>
  </si>
  <si>
    <t xml:space="preserve"> 00006111 </t>
  </si>
  <si>
    <t>SERVENTE DE OBRAS</t>
  </si>
  <si>
    <t xml:space="preserve"> 21,3801090</t>
  </si>
  <si>
    <t xml:space="preserve"> 11,69</t>
  </si>
  <si>
    <t xml:space="preserve"> 249,93</t>
  </si>
  <si>
    <t xml:space="preserve"> 0,54%</t>
  </si>
  <si>
    <t xml:space="preserve"> 91957 </t>
  </si>
  <si>
    <t>AFASTADOR DE REDE DE BAIXA TENSÃO - GALVANIZADO - P/POSTE</t>
  </si>
  <si>
    <t xml:space="preserve"> 186,84</t>
  </si>
  <si>
    <t xml:space="preserve"> 0,40%</t>
  </si>
  <si>
    <t xml:space="preserve"> 177,00</t>
  </si>
  <si>
    <t xml:space="preserve"> 0,38%</t>
  </si>
  <si>
    <t xml:space="preserve"> MOED- 20142 </t>
  </si>
  <si>
    <t xml:space="preserve"> 7,3000000</t>
  </si>
  <si>
    <t xml:space="preserve"> 130,45</t>
  </si>
  <si>
    <t xml:space="preserve"> 0,28%</t>
  </si>
  <si>
    <t xml:space="preserve"> 40,78</t>
  </si>
  <si>
    <t xml:space="preserve"> 122,34</t>
  </si>
  <si>
    <t xml:space="preserve"> 0,26%</t>
  </si>
  <si>
    <t xml:space="preserve"> 10,0000000</t>
  </si>
  <si>
    <t xml:space="preserve"> 11,25</t>
  </si>
  <si>
    <t xml:space="preserve"> 112,50</t>
  </si>
  <si>
    <t xml:space="preserve"> 0,24%</t>
  </si>
  <si>
    <t xml:space="preserve"> 36,55</t>
  </si>
  <si>
    <t xml:space="preserve"> 109,65</t>
  </si>
  <si>
    <t xml:space="preserve"> 00037756 </t>
  </si>
  <si>
    <t>CAMINHAO TOCO, PESO BRUTO TOTAL 9700 KG, CARGA UTIL MAXIMA 6360 KG, DISTANCIA ENTRE EIXOS 4,30 M, POTENCIA 160 CV (INCLUI CABINE E CHASSI, NAO INCLUI CARROCERIA)</t>
  </si>
  <si>
    <t xml:space="preserve"> 0,0003802</t>
  </si>
  <si>
    <t xml:space="preserve"> 286.340,86</t>
  </si>
  <si>
    <t xml:space="preserve"> 108,87</t>
  </si>
  <si>
    <t xml:space="preserve"> 0,23%</t>
  </si>
  <si>
    <t xml:space="preserve"> MATED- 12201 </t>
  </si>
  <si>
    <t xml:space="preserve"> 6,6000000</t>
  </si>
  <si>
    <t xml:space="preserve"> 14,33</t>
  </si>
  <si>
    <t xml:space="preserve"> 94,58</t>
  </si>
  <si>
    <t xml:space="preserve"> 0,20%</t>
  </si>
  <si>
    <t xml:space="preserve"> 00037370 </t>
  </si>
  <si>
    <t>ALIMENTACAO - HORISTA (COLETADO CAIXA)</t>
  </si>
  <si>
    <t xml:space="preserve"> 90,0212213</t>
  </si>
  <si>
    <t xml:space="preserve"> 1,03</t>
  </si>
  <si>
    <t xml:space="preserve"> 92,72</t>
  </si>
  <si>
    <t xml:space="preserve"> 91,75</t>
  </si>
  <si>
    <t xml:space="preserve"> MOED- 20130 </t>
  </si>
  <si>
    <t xml:space="preserve"> 91,62</t>
  </si>
  <si>
    <t xml:space="preserve"> 91954 </t>
  </si>
  <si>
    <t>ART - ANOTAÇÃO DE RESPONSABILIDADE TÉCNICA DE OBRAS E SERVIÇOS - FAIXA 1- 2021-CREA/MG</t>
  </si>
  <si>
    <t xml:space="preserve"> 88,78</t>
  </si>
  <si>
    <t xml:space="preserve"> 0,19%</t>
  </si>
  <si>
    <t xml:space="preserve"> 20,6000000</t>
  </si>
  <si>
    <t xml:space="preserve"> 4,07</t>
  </si>
  <si>
    <t xml:space="preserve"> 83,84</t>
  </si>
  <si>
    <t xml:space="preserve"> 0,18%</t>
  </si>
  <si>
    <t xml:space="preserve"> 35,7000000</t>
  </si>
  <si>
    <t xml:space="preserve"> 2,18</t>
  </si>
  <si>
    <t xml:space="preserve"> 77,83</t>
  </si>
  <si>
    <t xml:space="preserve"> 0,17%</t>
  </si>
  <si>
    <t xml:space="preserve"> 137,5212213</t>
  </si>
  <si>
    <t xml:space="preserve"> 0,55</t>
  </si>
  <si>
    <t xml:space="preserve"> 75,64</t>
  </si>
  <si>
    <t xml:space="preserve"> 0,16%</t>
  </si>
  <si>
    <t xml:space="preserve"> 00037371 </t>
  </si>
  <si>
    <t>TRANSPORTE - HORISTA (COLETADO CAIXA)</t>
  </si>
  <si>
    <t xml:space="preserve"> 0,79</t>
  </si>
  <si>
    <t xml:space="preserve"> 71,12</t>
  </si>
  <si>
    <t xml:space="preserve"> 0,15%</t>
  </si>
  <si>
    <t xml:space="preserve"> 00001379 </t>
  </si>
  <si>
    <t>CIMENTO PORTLAND COMPOSTO CP II-32</t>
  </si>
  <si>
    <t xml:space="preserve"> 109,6254000</t>
  </si>
  <si>
    <t xml:space="preserve"> 0,62</t>
  </si>
  <si>
    <t xml:space="preserve"> 67,97</t>
  </si>
  <si>
    <t xml:space="preserve"> 22,47</t>
  </si>
  <si>
    <t xml:space="preserve"> 67,41</t>
  </si>
  <si>
    <t xml:space="preserve"> 00004096 </t>
  </si>
  <si>
    <t>MOTORISTA OPERADOR DE CAMINHAO COM MUNCK</t>
  </si>
  <si>
    <t xml:space="preserve"> 3,7580608</t>
  </si>
  <si>
    <t xml:space="preserve"> 17,05</t>
  </si>
  <si>
    <t xml:space="preserve"> 64,07</t>
  </si>
  <si>
    <t xml:space="preserve"> 0,14%</t>
  </si>
  <si>
    <t xml:space="preserve"> 00043484 </t>
  </si>
  <si>
    <t>EPI - FAMILIA ELETRICISTA - HORISTA (ENCARGOS COMPLEMENTARES - COLETADO CAIXA)</t>
  </si>
  <si>
    <t xml:space="preserve"> 61,7407889</t>
  </si>
  <si>
    <t xml:space="preserve"> 0,91</t>
  </si>
  <si>
    <t xml:space="preserve"> 56,18</t>
  </si>
  <si>
    <t xml:space="preserve"> 0,12%</t>
  </si>
  <si>
    <t xml:space="preserve"> 2,0000000</t>
  </si>
  <si>
    <t xml:space="preserve"> 24,74</t>
  </si>
  <si>
    <t xml:space="preserve"> 49,48</t>
  </si>
  <si>
    <t xml:space="preserve"> 0,11%</t>
  </si>
  <si>
    <t xml:space="preserve"> 4,0000000</t>
  </si>
  <si>
    <t xml:space="preserve"> 11,79</t>
  </si>
  <si>
    <t xml:space="preserve"> 47,16</t>
  </si>
  <si>
    <t xml:space="preserve"> 0,10%</t>
  </si>
  <si>
    <t xml:space="preserve"> 00043460 </t>
  </si>
  <si>
    <t>FERRAMENTAS - FAMILIA ELETRICISTA - HORISTA (ENCARGOS COMPLEMENTARES - COLETADO CAIXA)</t>
  </si>
  <si>
    <t xml:space="preserve"> 38,28</t>
  </si>
  <si>
    <t xml:space="preserve"> 0,08%</t>
  </si>
  <si>
    <t xml:space="preserve"> 00010712 </t>
  </si>
  <si>
    <t>GUINDAUTO HIDRAULICO, CAPACIDADE MAXIMA DE CARGA 3300 KG, MOMENTO MAXIMO DE CARGA 5,8 TM , ALCANCE MAXIMO HORIZONTAL  7,60 M, PARA MONTAGEM SOBRE CHASSI DE CAMINHAO PBT MINIMO 8000 KG (INCLUI MONTAGEM, NAO INCLUI CAMINHAO)</t>
  </si>
  <si>
    <t xml:space="preserve"> 83.748,43</t>
  </si>
  <si>
    <t xml:space="preserve"> 31,84</t>
  </si>
  <si>
    <t xml:space="preserve"> 0,07%</t>
  </si>
  <si>
    <t xml:space="preserve"> 10,34</t>
  </si>
  <si>
    <t xml:space="preserve"> 31,02</t>
  </si>
  <si>
    <t xml:space="preserve"> 00000370 </t>
  </si>
  <si>
    <t>AREIA MEDIA - POSTO JAZIDA/FORNECEDOR (RETIRADO NA JAZIDA, SEM TRANSPORTE)</t>
  </si>
  <si>
    <t xml:space="preserve"> 0,3695700</t>
  </si>
  <si>
    <t xml:space="preserve"> 74,17</t>
  </si>
  <si>
    <t xml:space="preserve"> 27,41</t>
  </si>
  <si>
    <t xml:space="preserve"> 0,06%</t>
  </si>
  <si>
    <t xml:space="preserve"> 47,5000000</t>
  </si>
  <si>
    <t xml:space="preserve"> 26,13</t>
  </si>
  <si>
    <t xml:space="preserve"> 00004750 </t>
  </si>
  <si>
    <t>PEDREIRO</t>
  </si>
  <si>
    <t xml:space="preserve"> 1,3519369</t>
  </si>
  <si>
    <t xml:space="preserve"> 24,16</t>
  </si>
  <si>
    <t xml:space="preserve"> 0,05%</t>
  </si>
  <si>
    <t xml:space="preserve"> 00043491 </t>
  </si>
  <si>
    <t>EPI - FAMILIA SERVENTE - HORISTA (ENCARGOS COMPLEMENTARES - COLETADO CAIXA)</t>
  </si>
  <si>
    <t xml:space="preserve"> 21,0620717</t>
  </si>
  <si>
    <t xml:space="preserve"> 1,01</t>
  </si>
  <si>
    <t xml:space="preserve"> 21,27</t>
  </si>
  <si>
    <t xml:space="preserve"> 00004721 </t>
  </si>
  <si>
    <t>PEDRA BRITADA N. 1 (9,5 a 19 MM) POSTO PEDREIRA/FORNECEDOR, SEM FRETE</t>
  </si>
  <si>
    <t xml:space="preserve"> 0,2325200</t>
  </si>
  <si>
    <t xml:space="preserve"> 86,68</t>
  </si>
  <si>
    <t xml:space="preserve"> 20,15</t>
  </si>
  <si>
    <t xml:space="preserve"> 0,04%</t>
  </si>
  <si>
    <t xml:space="preserve"> MATED- 13096 </t>
  </si>
  <si>
    <t>CESTA BÁSICA/ ALIMENTAÇÃO - HORISTA ( ENCARGOS COMPLEMENTARES)</t>
  </si>
  <si>
    <t xml:space="preserve"> 14,6000000</t>
  </si>
  <si>
    <t xml:space="preserve"> 15,04</t>
  </si>
  <si>
    <t xml:space="preserve"> 0,03%</t>
  </si>
  <si>
    <t xml:space="preserve"> 00001213 </t>
  </si>
  <si>
    <t>CARPINTEIRO DE FORMAS</t>
  </si>
  <si>
    <t xml:space="preserve"> 0,7444548</t>
  </si>
  <si>
    <t xml:space="preserve"> 13,30</t>
  </si>
  <si>
    <t xml:space="preserve"> MATED- 13097 </t>
  </si>
  <si>
    <t>TRANSPORTE - HORISTA ( ENCARGOS COMPLEMENTARES)</t>
  </si>
  <si>
    <t xml:space="preserve"> 11,53</t>
  </si>
  <si>
    <t xml:space="preserve"> 0,02%</t>
  </si>
  <si>
    <t xml:space="preserve"> 00043467 </t>
  </si>
  <si>
    <t>FERRAMENTAS - FAMILIA SERVENTE - HORISTA (ENCARGOS COMPLEMENTARES - COLETADO CAIXA)</t>
  </si>
  <si>
    <t xml:space="preserve"> 0,41</t>
  </si>
  <si>
    <t xml:space="preserve"> 8,64</t>
  </si>
  <si>
    <t xml:space="preserve"> 00002696 </t>
  </si>
  <si>
    <t>ENCANADOR OU BOMBEIRO HIDRAULICO</t>
  </si>
  <si>
    <t xml:space="preserve"> 0,4632547</t>
  </si>
  <si>
    <t xml:space="preserve"> 8,28</t>
  </si>
  <si>
    <t xml:space="preserve"> 0,06</t>
  </si>
  <si>
    <t xml:space="preserve"> 8,25</t>
  </si>
  <si>
    <t xml:space="preserve"> MATED- 13099 </t>
  </si>
  <si>
    <t>EXAMES - HORISTA ( ENCARGOS COMPLEMENTARES)</t>
  </si>
  <si>
    <t xml:space="preserve"> 8,03</t>
  </si>
  <si>
    <t xml:space="preserve"> 00037666 </t>
  </si>
  <si>
    <t>OPERADOR DE BETONEIRA ESTACIONARIA / MISTURADOR</t>
  </si>
  <si>
    <t xml:space="preserve"> 0,5159060</t>
  </si>
  <si>
    <t xml:space="preserve"> 14,37</t>
  </si>
  <si>
    <t xml:space="preserve"> 7,41</t>
  </si>
  <si>
    <t xml:space="preserve"> 00037761 </t>
  </si>
  <si>
    <t>CAMINHAO TOCO, PESO BRUTO TOTAL 16000 KG, CARGA UTIL MAXIMA DE 10685 KG, DISTANCIA ENTRE EIXOS 4,8M, POTENCIA 189 CV (INCLUI CABINE E CHASSI, NAO INCLUI CARROCERIA)</t>
  </si>
  <si>
    <t xml:space="preserve"> 0,0000233</t>
  </si>
  <si>
    <t xml:space="preserve"> 6,67</t>
  </si>
  <si>
    <t xml:space="preserve"> 0,01%</t>
  </si>
  <si>
    <t xml:space="preserve"> ED-14646 </t>
  </si>
  <si>
    <t>EPI PARA AJUDANTE DE ELETRICISTA - HORISTA ( ENCARGOS COMPLEMENTARES)</t>
  </si>
  <si>
    <t xml:space="preserve"> 6,64</t>
  </si>
  <si>
    <t xml:space="preserve"> ED-14650 </t>
  </si>
  <si>
    <t>EPI PARA ELETRICISTA - HORISTA (ENCARGOS COMPLEMENTARES)</t>
  </si>
  <si>
    <t xml:space="preserve"> 13,3333340</t>
  </si>
  <si>
    <t xml:space="preserve"> 0,46</t>
  </si>
  <si>
    <t xml:space="preserve"> 6,13</t>
  </si>
  <si>
    <t xml:space="preserve"> 00000246 </t>
  </si>
  <si>
    <t>AUXILIAR DE ENCANADOR OU BOMBEIRO HIDRAULICO</t>
  </si>
  <si>
    <t xml:space="preserve"> 12,65</t>
  </si>
  <si>
    <t xml:space="preserve"> 5,86</t>
  </si>
  <si>
    <t xml:space="preserve"> 0,4000000</t>
  </si>
  <si>
    <t xml:space="preserve"> 13,21</t>
  </si>
  <si>
    <t xml:space="preserve"> 5,28</t>
  </si>
  <si>
    <t xml:space="preserve"> ED-14682 </t>
  </si>
  <si>
    <t>FERRAMENTAS PARA AJUDANTE DE ELETRICISTA - HORISTA ( ENCARGOS COMPLEMENTARES)</t>
  </si>
  <si>
    <t xml:space="preserve"> 4,53</t>
  </si>
  <si>
    <t xml:space="preserve"> ED-14686 </t>
  </si>
  <si>
    <t>FERRAMENTAS PARA ELETRICISTA - HORISTA ( ENCARGOS COMPLEMENTARES)</t>
  </si>
  <si>
    <t xml:space="preserve"> ED-5224 </t>
  </si>
  <si>
    <t>CURSO DE CAPACITAÇÃO PARA ELETRICISTA ( ENCARGOS COMPLEMENTARES) - HORISTA</t>
  </si>
  <si>
    <t xml:space="preserve"> 0,47</t>
  </si>
  <si>
    <t xml:space="preserve"> 3,43</t>
  </si>
  <si>
    <t xml:space="preserve"> 00003363 </t>
  </si>
  <si>
    <t>GUINDAUTO HIDRAULICO, CAPACIDADE MAXIMA DE CARGA 6200 KG, MOMENTO MAXIMO DE CARGA 11,7 TM , ALCANCE MAXIMO HORIZONTAL  9,70 M, PARA MONTAGEM SOBRE CHASSI DE CAMINHAO PBT MINIMO 13000 KG (INCLUI MONTAGEM, NAO INCLUI CAMINHAO)</t>
  </si>
  <si>
    <t xml:space="preserve"> 117.800,00</t>
  </si>
  <si>
    <t xml:space="preserve"> 2,74</t>
  </si>
  <si>
    <t xml:space="preserve"> 00043488 </t>
  </si>
  <si>
    <t>EPI - FAMILIA OPERADOR ESCAVADEIRA - HORISTA (ENCARGOS COMPLEMENTARES - COLETADO CAIXA)</t>
  </si>
  <si>
    <t xml:space="preserve"> 4,2333343</t>
  </si>
  <si>
    <t xml:space="preserve"> 0,63</t>
  </si>
  <si>
    <t xml:space="preserve"> 2,67</t>
  </si>
  <si>
    <t xml:space="preserve"> 0,20</t>
  </si>
  <si>
    <t xml:space="preserve"> ED-5225 </t>
  </si>
  <si>
    <t>CURSO DE CAPACITAÇÃO PARA AUXILIAR DE ELETRICISTA (ENCARGOS COMPLEMENTARES) - HORISTA</t>
  </si>
  <si>
    <t xml:space="preserve"> 0,33</t>
  </si>
  <si>
    <t xml:space="preserve"> 2,41</t>
  </si>
  <si>
    <t xml:space="preserve"> 0,84</t>
  </si>
  <si>
    <t xml:space="preserve"> 1,68</t>
  </si>
  <si>
    <t xml:space="preserve"> 0,00%</t>
  </si>
  <si>
    <t xml:space="preserve"> 00043489 </t>
  </si>
  <si>
    <t>EPI - FAMILIA PEDREIRO - HORISTA (ENCARGOS COMPLEMENTARES - COLETADO CAIXA)</t>
  </si>
  <si>
    <t xml:space="preserve"> 1,3318264</t>
  </si>
  <si>
    <t xml:space="preserve"> 0,95</t>
  </si>
  <si>
    <t xml:space="preserve"> 1,27</t>
  </si>
  <si>
    <t xml:space="preserve"> 00036397 </t>
  </si>
  <si>
    <t>BETONEIRA, CAPACIDADE NOMINAL 600 L, CAPACIDADE DE MISTURA  360L, MOTOR ELETRICO TRIFASICO 220/380V, POTENCIA 4CV, EXCLUSO CARREGADOR</t>
  </si>
  <si>
    <t xml:space="preserve"> 0,0000524</t>
  </si>
  <si>
    <t xml:space="preserve"> 20.367,45</t>
  </si>
  <si>
    <t xml:space="preserve"> 1,07</t>
  </si>
  <si>
    <t xml:space="preserve"> 00002705 </t>
  </si>
  <si>
    <t>ENERGIA ELETRICA ATE 2000 KWH INDUSTRIAL, SEM DEMANDA</t>
  </si>
  <si>
    <t>KW/H</t>
  </si>
  <si>
    <t xml:space="preserve"> 0,9959000</t>
  </si>
  <si>
    <t xml:space="preserve"> 1,06</t>
  </si>
  <si>
    <t xml:space="preserve"> 0,2700000</t>
  </si>
  <si>
    <t xml:space="preserve"> 3,34</t>
  </si>
  <si>
    <t xml:space="preserve"> 0,90</t>
  </si>
  <si>
    <t xml:space="preserve"> MATED- 13098 </t>
  </si>
  <si>
    <t>SEGURO - HORISTA ( ENCARGOS COMPLEMENTARES)</t>
  </si>
  <si>
    <t xml:space="preserve"> 0,88</t>
  </si>
  <si>
    <t xml:space="preserve"> 00043483 </t>
  </si>
  <si>
    <t>EPI - FAMILIA CARPINTEIRO DE FORMAS - HORISTA (ENCARGOS COMPLEMENTARES - COLETADO CAIXA)</t>
  </si>
  <si>
    <t xml:space="preserve"> 0,7384000</t>
  </si>
  <si>
    <t xml:space="preserve"> 1,05</t>
  </si>
  <si>
    <t xml:space="preserve"> 0,78</t>
  </si>
  <si>
    <t xml:space="preserve"> 00043465 </t>
  </si>
  <si>
    <t>FERRAMENTAS - FAMILIA PEDREIRO - HORISTA (ENCARGOS COMPLEMENTARES - COLETADO CAIXA)</t>
  </si>
  <si>
    <t xml:space="preserve"> 0,58</t>
  </si>
  <si>
    <t xml:space="preserve"> 0,77</t>
  </si>
  <si>
    <t xml:space="preserve"> 00043485 </t>
  </si>
  <si>
    <t>EPI - FAMILIA ENCANADOR - HORISTA (ENCARGOS COMPLEMENTARES - COLETADO CAIXA)</t>
  </si>
  <si>
    <t xml:space="preserve"> 0,9148000</t>
  </si>
  <si>
    <t xml:space="preserve"> 0,80</t>
  </si>
  <si>
    <t xml:space="preserve"> 0,73</t>
  </si>
  <si>
    <t xml:space="preserve"> 0,01</t>
  </si>
  <si>
    <t xml:space="preserve"> 0,48</t>
  </si>
  <si>
    <t xml:space="preserve"> 00013896 </t>
  </si>
  <si>
    <t>VIBRADOR DE IMERSAO, DIAMETRO DA PONTEIRA DE *45* MM, COM MOTOR ELETRICO TRIFASICO DE 2 HP (2 CV)</t>
  </si>
  <si>
    <t xml:space="preserve"> 0,0001324</t>
  </si>
  <si>
    <t xml:space="preserve"> 2.736,11</t>
  </si>
  <si>
    <t xml:space="preserve"> 0,36</t>
  </si>
  <si>
    <t xml:space="preserve"> 00043459 </t>
  </si>
  <si>
    <t>FERRAMENTAS - FAMILIA CARPINTEIRO DE FORMAS - HORISTA (ENCARGOS COMPLEMENTARES - COLETADO CAIXA)</t>
  </si>
  <si>
    <t xml:space="preserve"> 0,38</t>
  </si>
  <si>
    <t xml:space="preserve"> 0,28</t>
  </si>
  <si>
    <t xml:space="preserve"> 00043461 </t>
  </si>
  <si>
    <t>FERRAMENTAS - FAMILIA ENCANADOR - HORISTA (ENCARGOS COMPLEMENTARES - COLETADO CAIXA)</t>
  </si>
  <si>
    <t xml:space="preserve"> 0,26</t>
  </si>
  <si>
    <t xml:space="preserve"> 00004230 </t>
  </si>
  <si>
    <t>OPERADOR DE MAQUINAS E TRATORES DIVERSOS (TERRAPLANAGEM)</t>
  </si>
  <si>
    <t xml:space="preserve"> 0,0059023</t>
  </si>
  <si>
    <t xml:space="preserve"> 17,14</t>
  </si>
  <si>
    <t xml:space="preserve"> 0,10</t>
  </si>
  <si>
    <t xml:space="preserve"> 00043464 </t>
  </si>
  <si>
    <t>FERRAMENTAS - FAMILIA OPERADOR ESCAVADEIRA - HORISTA (ENCARGOS COMPLEMENTARES - COLETADO CAIXA)</t>
  </si>
  <si>
    <t xml:space="preserve"> 0,04</t>
  </si>
  <si>
    <t xml:space="preserve"> 00004222 </t>
  </si>
  <si>
    <t>GASOLINA COMUM</t>
  </si>
  <si>
    <t xml:space="preserve"> 0,0031282</t>
  </si>
  <si>
    <t xml:space="preserve"> 6,14</t>
  </si>
  <si>
    <t xml:space="preserve"> 0,02</t>
  </si>
  <si>
    <t xml:space="preserve"> 00013458 </t>
  </si>
  <si>
    <t>COMPACTADOR DE SOLOS DE PERCURSAO (SOQUETE) COM MOTOR A GASOLINA 4 TEMPOS DE 4 HP (4 CV)</t>
  </si>
  <si>
    <t xml:space="preserve"> 0,0000006</t>
  </si>
  <si>
    <t xml:space="preserve"> 12.886,33</t>
  </si>
  <si>
    <t>Totais por Tipo</t>
  </si>
  <si>
    <t>Equipamento</t>
  </si>
  <si>
    <t>R$  309,32</t>
  </si>
  <si>
    <t>Equipamento para Aquisição Permanente</t>
  </si>
  <si>
    <t>R$  0,00</t>
  </si>
  <si>
    <t>R$  6.026,31</t>
  </si>
  <si>
    <t>R$  39.756,18</t>
  </si>
  <si>
    <t>R$  99,29</t>
  </si>
  <si>
    <t>Taxas</t>
  </si>
  <si>
    <t>R$  97,03</t>
  </si>
  <si>
    <t>Administração</t>
  </si>
  <si>
    <t>Aluguel</t>
  </si>
  <si>
    <t>Verba</t>
  </si>
  <si>
    <t>Outros</t>
  </si>
  <si>
    <t>R$  168,36</t>
  </si>
  <si>
    <t>ORÇAMENTOS</t>
  </si>
  <si>
    <t>Painel montado com Relé Microprocessado (URP-6100 DA PEXTRON OU SIMILAR) e nobreak Senoidal 1200VA</t>
  </si>
  <si>
    <t>Orçamento</t>
  </si>
  <si>
    <t>PESQUISADO EM:</t>
  </si>
  <si>
    <t>PREÇO UNITÁRIO</t>
  </si>
  <si>
    <t>ORC-1</t>
  </si>
  <si>
    <t>FONTE DE PREÇOS</t>
  </si>
  <si>
    <t>ORC-2</t>
  </si>
  <si>
    <t>MT MÉDIA TENSÃO</t>
  </si>
  <si>
    <t>ORC-3</t>
  </si>
  <si>
    <t>MEDIA DOS ORÇAMENTOS</t>
  </si>
  <si>
    <t>TRANSFORMADOR TRIFÁSICO DE ATERRAMENTO DE 100 KVA</t>
  </si>
  <si>
    <t>BLUTRAFOS</t>
  </si>
  <si>
    <t>H TRAFO TRANSFORMADORES</t>
  </si>
  <si>
    <t>Transformadores de Potencial (TP) 13,8k/115 Vca, 1000VA - INCLUSO SUPORTE E ACESSÓRIOS</t>
  </si>
  <si>
    <t>ELETROTRAFO</t>
  </si>
  <si>
    <t>ALPHA SISTEMAS ELÉTRICOS</t>
  </si>
  <si>
    <t>Barramento de média tensão 3/8" ( Barra de 3 metros)</t>
  </si>
  <si>
    <t>METAL EXPRESS</t>
  </si>
  <si>
    <t>CLORAFER METAIS</t>
  </si>
  <si>
    <t>TEKY</t>
  </si>
  <si>
    <t>POSTE CONCRETO SEÇÃO CIRCULAR COMPRIMENTO=11M 600 daN</t>
  </si>
  <si>
    <t>ORC-6</t>
  </si>
  <si>
    <t>PAINEL DE PREÇOS</t>
  </si>
  <si>
    <t>FDE-SP (04/2023)</t>
  </si>
  <si>
    <t>ORC-7</t>
  </si>
  <si>
    <t>CONDUSCAMP</t>
  </si>
  <si>
    <t>MUFLA TERMINAL PRIMARIA UNIPOLAR USO INTERNO PARA CABO 35/120MM2, ISOLACAO 15/25KV EM EPR</t>
  </si>
  <si>
    <t>ORC-8</t>
  </si>
  <si>
    <t>SBC (07/23)</t>
  </si>
  <si>
    <t>PORTAL ELÉTRICO</t>
  </si>
  <si>
    <t>PLENOBRAS</t>
  </si>
  <si>
    <t>_____________________________________________________</t>
  </si>
  <si>
    <t>Bancos</t>
  </si>
  <si>
    <t>Adequações na Subestação de Energia Elétrica em Atendimento às Exigências das Normas Técnicas - Campus Mucuri</t>
  </si>
  <si>
    <t xml:space="preserve">SINAPI - 06/2023 - Minas Gerais
SETOP - 01/2023 - Minas Gerais
</t>
  </si>
  <si>
    <t xml:space="preserve"> COMP-ELE-097 </t>
  </si>
  <si>
    <t>TRANSFORMADOR TRIFÁSICO DE ATERRAMENTO DE 100 KVA, ISOLADO A ÓLEO, CLASSE DE TENSÃO 15KV, TENSÃO: 13,8KV, X DO TRAFO (% NA BASE DO TRAFO): 4,5% - IFASE (A) REGIME PERMANENTE: 4,2 A - INEUTRO (A) REGIME PERMANENTE: 12,6 A - IFASE (A) CURTA DURAÇÃO (2s): 105 A - INEUTRO (A) CURTA DURAÇÃO (2s): 314 A - EM CONFORMIDADE COM ND5.31 E ND5.3 DA CEMIG- FORNECIMENTO E INSTALAÇÃO</t>
  </si>
  <si>
    <t>1,0</t>
  </si>
  <si>
    <t>42.282,48</t>
  </si>
  <si>
    <t>47,94</t>
  </si>
  <si>
    <t>17.743,05</t>
  </si>
  <si>
    <t>20,12</t>
  </si>
  <si>
    <t>68,06</t>
  </si>
  <si>
    <t>3,0</t>
  </si>
  <si>
    <t>3.526,34</t>
  </si>
  <si>
    <t>10.579,02</t>
  </si>
  <si>
    <t>11,99</t>
  </si>
  <si>
    <t>80,05</t>
  </si>
  <si>
    <t>48,0</t>
  </si>
  <si>
    <t>116,49</t>
  </si>
  <si>
    <t>5.591,52</t>
  </si>
  <si>
    <t>6,34</t>
  </si>
  <si>
    <t>86,39</t>
  </si>
  <si>
    <t>5.219,43</t>
  </si>
  <si>
    <t>5,92</t>
  </si>
  <si>
    <t>92,31</t>
  </si>
  <si>
    <t>379,07</t>
  </si>
  <si>
    <t>1.137,21</t>
  </si>
  <si>
    <t>1,29</t>
  </si>
  <si>
    <t>93,60</t>
  </si>
  <si>
    <t>45,0</t>
  </si>
  <si>
    <t>17,49</t>
  </si>
  <si>
    <t>787,05</t>
  </si>
  <si>
    <t>0,89</t>
  </si>
  <si>
    <t>94,49</t>
  </si>
  <si>
    <t>6,0</t>
  </si>
  <si>
    <t>127,14</t>
  </si>
  <si>
    <t>762,84</t>
  </si>
  <si>
    <t>0,86</t>
  </si>
  <si>
    <t>95,36</t>
  </si>
  <si>
    <t>210,05</t>
  </si>
  <si>
    <t>630,15</t>
  </si>
  <si>
    <t>0,71</t>
  </si>
  <si>
    <t>96,07</t>
  </si>
  <si>
    <t>200,84</t>
  </si>
  <si>
    <t>602,52</t>
  </si>
  <si>
    <t>0,68</t>
  </si>
  <si>
    <t>96,75</t>
  </si>
  <si>
    <t>169,07</t>
  </si>
  <si>
    <t>507,21</t>
  </si>
  <si>
    <t>0,58</t>
  </si>
  <si>
    <t>97,33</t>
  </si>
  <si>
    <t xml:space="preserve"> COMP-ELE-229 </t>
  </si>
  <si>
    <t>422,26</t>
  </si>
  <si>
    <t>0,48</t>
  </si>
  <si>
    <t>97,81</t>
  </si>
  <si>
    <t xml:space="preserve"> ED-49321 </t>
  </si>
  <si>
    <t>52,35</t>
  </si>
  <si>
    <t>314,10</t>
  </si>
  <si>
    <t>0,36</t>
  </si>
  <si>
    <t>98,16</t>
  </si>
  <si>
    <t>20,0</t>
  </si>
  <si>
    <t>15,20</t>
  </si>
  <si>
    <t>304,00</t>
  </si>
  <si>
    <t>0,34</t>
  </si>
  <si>
    <t>98,51</t>
  </si>
  <si>
    <t>4,0</t>
  </si>
  <si>
    <t>56,54</t>
  </si>
  <si>
    <t>226,16</t>
  </si>
  <si>
    <t>0,26</t>
  </si>
  <si>
    <t>98,77</t>
  </si>
  <si>
    <t>203,61</t>
  </si>
  <si>
    <t>0,23</t>
  </si>
  <si>
    <t>99,00</t>
  </si>
  <si>
    <t>50,26</t>
  </si>
  <si>
    <t>150,78</t>
  </si>
  <si>
    <t>0,17</t>
  </si>
  <si>
    <t>99,17</t>
  </si>
  <si>
    <t>141,57</t>
  </si>
  <si>
    <t>0,16</t>
  </si>
  <si>
    <t>99,33</t>
  </si>
  <si>
    <t>45,48</t>
  </si>
  <si>
    <t>136,44</t>
  </si>
  <si>
    <t>0,15</t>
  </si>
  <si>
    <t>99,48</t>
  </si>
  <si>
    <t>43,65</t>
  </si>
  <si>
    <t>130,95</t>
  </si>
  <si>
    <t>99,63</t>
  </si>
  <si>
    <t>30,0</t>
  </si>
  <si>
    <t>3,90</t>
  </si>
  <si>
    <t>117,00</t>
  </si>
  <si>
    <t>0,13</t>
  </si>
  <si>
    <t>99,76</t>
  </si>
  <si>
    <t>25,70</t>
  </si>
  <si>
    <t>102,80</t>
  </si>
  <si>
    <t>0,12</t>
  </si>
  <si>
    <t>99,88</t>
  </si>
  <si>
    <t>2,0</t>
  </si>
  <si>
    <t>28,09</t>
  </si>
  <si>
    <t>56,18</t>
  </si>
  <si>
    <t>0,06</t>
  </si>
  <si>
    <t>99,94</t>
  </si>
  <si>
    <t xml:space="preserve"> COMP-ELE-194 </t>
  </si>
  <si>
    <t>49,70</t>
  </si>
  <si>
    <t>100,00</t>
  </si>
  <si>
    <t>0,005</t>
  </si>
  <si>
    <t>0,00</t>
  </si>
  <si>
    <t xml:space="preserve"> 91956 </t>
  </si>
  <si>
    <t>TRANSFORMADOR TRIFÁSICO DE ATERRAMENTO DE 100 KVA, ISOLADO A ÓLEO, CLASSE DE TENSÃO 15KV, TENSÃO: 13,8KV, X DO TRAFO (% NA BASE DO TRAFO): 4,5% - IFASE (A) REGIME PERMANENTE: 4,2 A - INEUTRO (A) REGIME PERMANENTE: 12,6 A - IFASE (A) CURTA DURAÇÃO (2s): 105 A - INEUTRO (A) CURTA DURAÇÃO (2s): 314 A - EM CONFORMIDADE COM ND5.31 E ND5.3 DA CEMIG</t>
  </si>
  <si>
    <t>1,0000000</t>
  </si>
  <si>
    <t>41.755,00</t>
  </si>
  <si>
    <t>47,34%</t>
  </si>
  <si>
    <t>17.642,77</t>
  </si>
  <si>
    <t>20,00%</t>
  </si>
  <si>
    <t>67,35%</t>
  </si>
  <si>
    <t>3,0000000</t>
  </si>
  <si>
    <t>3.476,20</t>
  </si>
  <si>
    <t>11,82%</t>
  </si>
  <si>
    <t>79,17%</t>
  </si>
  <si>
    <t>49,7174400</t>
  </si>
  <si>
    <t>110,61</t>
  </si>
  <si>
    <t>6,24%</t>
  </si>
  <si>
    <t>85,41%</t>
  </si>
  <si>
    <t>4.394,07</t>
  </si>
  <si>
    <t>4,98%</t>
  </si>
  <si>
    <t>90,39%</t>
  </si>
  <si>
    <t>41,4580157</t>
  </si>
  <si>
    <t>21,35</t>
  </si>
  <si>
    <t>1,00%</t>
  </si>
  <si>
    <t>91,39%</t>
  </si>
  <si>
    <t xml:space="preserve"> INS-ELE-004 </t>
  </si>
  <si>
    <t>MUFLA TERMINAL PRIMARIA UNIPOLAR USO INTERNO PARA CABO 35/120MM2, ISOLACAO 15/25KV EM EPR - BORRACHA DE SILICONE</t>
  </si>
  <si>
    <t>283,95</t>
  </si>
  <si>
    <t>0,97%</t>
  </si>
  <si>
    <t>92,36%</t>
  </si>
  <si>
    <t>6,0000000</t>
  </si>
  <si>
    <t>111,61</t>
  </si>
  <si>
    <t>0,76%</t>
  </si>
  <si>
    <t>93,12%</t>
  </si>
  <si>
    <t>184,98</t>
  </si>
  <si>
    <t>0,63%</t>
  </si>
  <si>
    <t>93,75%</t>
  </si>
  <si>
    <t>47,2500000</t>
  </si>
  <si>
    <t>11,66</t>
  </si>
  <si>
    <t>0,62%</t>
  </si>
  <si>
    <t>94,37%</t>
  </si>
  <si>
    <t>31,5994932</t>
  </si>
  <si>
    <t>16,09</t>
  </si>
  <si>
    <t>0,58%</t>
  </si>
  <si>
    <t>94,95%</t>
  </si>
  <si>
    <t>150,70</t>
  </si>
  <si>
    <t>0,51%</t>
  </si>
  <si>
    <t>95,46%</t>
  </si>
  <si>
    <t>149,25</t>
  </si>
  <si>
    <t>95,97%</t>
  </si>
  <si>
    <t>17,1077951</t>
  </si>
  <si>
    <t>13,99</t>
  </si>
  <si>
    <t>0,27%</t>
  </si>
  <si>
    <t>96,24%</t>
  </si>
  <si>
    <t>51,4352476</t>
  </si>
  <si>
    <t>4,63</t>
  </si>
  <si>
    <t>96,51%</t>
  </si>
  <si>
    <t>180,00</t>
  </si>
  <si>
    <t>0,20%</t>
  </si>
  <si>
    <t>96,71%</t>
  </si>
  <si>
    <t>145,9545613</t>
  </si>
  <si>
    <t>1,14</t>
  </si>
  <si>
    <t>0,19%</t>
  </si>
  <si>
    <t>96,90%</t>
  </si>
  <si>
    <t>97,9545613</t>
  </si>
  <si>
    <t>1,69</t>
  </si>
  <si>
    <t>97,09%</t>
  </si>
  <si>
    <t xml:space="preserve"> MATED-12201 </t>
  </si>
  <si>
    <t>6,6000000</t>
  </si>
  <si>
    <t>24,55</t>
  </si>
  <si>
    <t>0,18%</t>
  </si>
  <si>
    <t>97,27%</t>
  </si>
  <si>
    <t>7,1481102</t>
  </si>
  <si>
    <t>0,17%</t>
  </si>
  <si>
    <t>97,44%</t>
  </si>
  <si>
    <t xml:space="preserve"> MOED-20142 </t>
  </si>
  <si>
    <t>7,5858680</t>
  </si>
  <si>
    <t>19,92</t>
  </si>
  <si>
    <t>97,62%</t>
  </si>
  <si>
    <t xml:space="preserve"> 00000567 </t>
  </si>
  <si>
    <t>13,0000000</t>
  </si>
  <si>
    <t>10,72</t>
  </si>
  <si>
    <t>0,16%</t>
  </si>
  <si>
    <t>97,77%</t>
  </si>
  <si>
    <t>4,0000000</t>
  </si>
  <si>
    <t>34,30</t>
  </si>
  <si>
    <t>97,93%</t>
  </si>
  <si>
    <t>41,78</t>
  </si>
  <si>
    <t>0,14%</t>
  </si>
  <si>
    <t>98,07%</t>
  </si>
  <si>
    <t>116,50</t>
  </si>
  <si>
    <t>0,13%</t>
  </si>
  <si>
    <t>98,20%</t>
  </si>
  <si>
    <t xml:space="preserve"> MOED-20130 </t>
  </si>
  <si>
    <t>15,02</t>
  </si>
  <si>
    <t>98,33%</t>
  </si>
  <si>
    <t>36,36</t>
  </si>
  <si>
    <t>0,12%</t>
  </si>
  <si>
    <t>98,46%</t>
  </si>
  <si>
    <t xml:space="preserve"> 00044056 </t>
  </si>
  <si>
    <t>CAMINHAO TOCO, PESO BRUTO TOTAL 10700 KG, CARGA UTIL MAXIMA 7400 KG, DISTANCIA ENTRE EIXOS 4,00 M, POTENCIA 175 CV (INCLUI CABINE E CHASSI, NAO INCLUI CARROCERIA)</t>
  </si>
  <si>
    <t>0,0002230</t>
  </si>
  <si>
    <t>454.504,34</t>
  </si>
  <si>
    <t>0,11%</t>
  </si>
  <si>
    <t>98,57%</t>
  </si>
  <si>
    <t xml:space="preserve"> MATED-11990 </t>
  </si>
  <si>
    <t>20,6000000</t>
  </si>
  <si>
    <t>4,48</t>
  </si>
  <si>
    <t>0,10%</t>
  </si>
  <si>
    <t>98,68%</t>
  </si>
  <si>
    <t xml:space="preserve"> MOED-2090 </t>
  </si>
  <si>
    <t>SERRALHEIRO</t>
  </si>
  <si>
    <t>4,6227239</t>
  </si>
  <si>
    <t>98,78%</t>
  </si>
  <si>
    <t>70,3043889</t>
  </si>
  <si>
    <t>0,09%</t>
  </si>
  <si>
    <t>98,87%</t>
  </si>
  <si>
    <t>19,64</t>
  </si>
  <si>
    <t>98,96%</t>
  </si>
  <si>
    <t>37,3020000</t>
  </si>
  <si>
    <t>1,96</t>
  </si>
  <si>
    <t>0,08%</t>
  </si>
  <si>
    <t>99,04%</t>
  </si>
  <si>
    <t>0,72</t>
  </si>
  <si>
    <t>99,12%</t>
  </si>
  <si>
    <t xml:space="preserve"> MOED-20136 </t>
  </si>
  <si>
    <t>AJUDANTE ESPECIALIZADO</t>
  </si>
  <si>
    <t>4,5367823</t>
  </si>
  <si>
    <t>99,20%</t>
  </si>
  <si>
    <t xml:space="preserve"> 00000552 </t>
  </si>
  <si>
    <t>4,2000000</t>
  </si>
  <si>
    <t>16,13</t>
  </si>
  <si>
    <t>99,28%</t>
  </si>
  <si>
    <t>2,2920320</t>
  </si>
  <si>
    <t>27,12</t>
  </si>
  <si>
    <t>0,07%</t>
  </si>
  <si>
    <t>99,35%</t>
  </si>
  <si>
    <t>99,42%</t>
  </si>
  <si>
    <t>2,0000000</t>
  </si>
  <si>
    <t>21,43</t>
  </si>
  <si>
    <t>0,05%</t>
  </si>
  <si>
    <t>99,47%</t>
  </si>
  <si>
    <t>54,8127000</t>
  </si>
  <si>
    <t>0,78</t>
  </si>
  <si>
    <t>99,51%</t>
  </si>
  <si>
    <t>12,22</t>
  </si>
  <si>
    <t>0,04%</t>
  </si>
  <si>
    <t>99,56%</t>
  </si>
  <si>
    <t>48,0000000</t>
  </si>
  <si>
    <t>99,59%</t>
  </si>
  <si>
    <t xml:space="preserve"> MATED-13096 </t>
  </si>
  <si>
    <t>23,6499117</t>
  </si>
  <si>
    <t>1,41</t>
  </si>
  <si>
    <t>99,63%</t>
  </si>
  <si>
    <t>29,65</t>
  </si>
  <si>
    <t>0,03%</t>
  </si>
  <si>
    <t>99,67%</t>
  </si>
  <si>
    <t>0,0002742</t>
  </si>
  <si>
    <t>99.264,64</t>
  </si>
  <si>
    <t>99,70%</t>
  </si>
  <si>
    <t>16,7354317</t>
  </si>
  <si>
    <t>1,25</t>
  </si>
  <si>
    <t>0,02%</t>
  </si>
  <si>
    <t>99,72%</t>
  </si>
  <si>
    <t>0,2080500</t>
  </si>
  <si>
    <t>97,50</t>
  </si>
  <si>
    <t>99,74%</t>
  </si>
  <si>
    <t xml:space="preserve"> MATED-13099 </t>
  </si>
  <si>
    <t>0,81</t>
  </si>
  <si>
    <t>99,76%</t>
  </si>
  <si>
    <t xml:space="preserve"> MATED-13097 </t>
  </si>
  <si>
    <t>0,77</t>
  </si>
  <si>
    <t>99,79%</t>
  </si>
  <si>
    <t xml:space="preserve"> MATED-14632 </t>
  </si>
  <si>
    <t>EPI PARA FAMÍLIA ELETRICISTA - HORISTA ( ENCARGOS COMPLEMENTARES)</t>
  </si>
  <si>
    <t>14,6000000</t>
  </si>
  <si>
    <t>1,07</t>
  </si>
  <si>
    <t>99,80%</t>
  </si>
  <si>
    <t xml:space="preserve"> 00037752 </t>
  </si>
  <si>
    <t>CAMINHAO TOCO, PESO BRUTO TOTAL 16000 KG, CARGA UTIL MAXIMA 11030 KG, DISTANCIA ENTRE EIXOS 5,41 M, POTENCIA 185 CV (INCLUI CABINE E CHASSI, NAO INCLUI CARROCERIA)</t>
  </si>
  <si>
    <t>0,0000282</t>
  </si>
  <si>
    <t>550.649,49</t>
  </si>
  <si>
    <t>99,82%</t>
  </si>
  <si>
    <t>0,1162600</t>
  </si>
  <si>
    <t>109,42</t>
  </si>
  <si>
    <t>0,01%</t>
  </si>
  <si>
    <t>99,84%</t>
  </si>
  <si>
    <t xml:space="preserve"> MATED-14620 </t>
  </si>
  <si>
    <t>FERRAMENTAS PARA FAMÍLIA ELETRICISTA - HORISTA (ENCARGOS COMPLEMENTARES)</t>
  </si>
  <si>
    <t>99,85%</t>
  </si>
  <si>
    <t>0,4977557</t>
  </si>
  <si>
    <t>99,86%</t>
  </si>
  <si>
    <t>0,07</t>
  </si>
  <si>
    <t>99,87%</t>
  </si>
  <si>
    <t>0,4660311</t>
  </si>
  <si>
    <t>99,88%</t>
  </si>
  <si>
    <t>0,59</t>
  </si>
  <si>
    <t>99,89%</t>
  </si>
  <si>
    <t xml:space="preserve"> MATED-12026 </t>
  </si>
  <si>
    <t>13,3333340</t>
  </si>
  <si>
    <t>0,74</t>
  </si>
  <si>
    <t>99,91%</t>
  </si>
  <si>
    <t xml:space="preserve"> MATED-12628 </t>
  </si>
  <si>
    <t>0,67</t>
  </si>
  <si>
    <t>99,92%</t>
  </si>
  <si>
    <t xml:space="preserve"> MATED-13950 </t>
  </si>
  <si>
    <t>0,4000000</t>
  </si>
  <si>
    <t>22,27</t>
  </si>
  <si>
    <t>99,93%</t>
  </si>
  <si>
    <t>6,9925264</t>
  </si>
  <si>
    <t>1,17</t>
  </si>
  <si>
    <t>99,94%</t>
  </si>
  <si>
    <t xml:space="preserve"> EQED-23985 </t>
  </si>
  <si>
    <t>ESMERILHADEIRA ANGULAR (TIPO: ELÉTRICA|POTÊNCIA: 2200W*|TENSÃO: 110V| DIÂMETRO DISCO: 7"[180MM ]|PESO: 5,5KG*|CONSUMO: 2, 2KWH|REFERÊNCIA: 11359 OU EQUIVALENTE| OPERADOR: NÃO INCLUSO)* VALORES APROXIMADOS</t>
  </si>
  <si>
    <t>4,4825383</t>
  </si>
  <si>
    <t>1,40</t>
  </si>
  <si>
    <t>99,95%</t>
  </si>
  <si>
    <t>0,84</t>
  </si>
  <si>
    <t>99,96%</t>
  </si>
  <si>
    <t xml:space="preserve"> MATED-14639 </t>
  </si>
  <si>
    <t>EPI PARA FAMÍLIA SERVENTE /AJUDANTE - HORISTA ( ENCARGOS COMPLEMENTARES)</t>
  </si>
  <si>
    <t>4,4824992</t>
  </si>
  <si>
    <t>1,15</t>
  </si>
  <si>
    <t xml:space="preserve"> MATED-14637 </t>
  </si>
  <si>
    <t>EPI PARA FAMÍLIA PEDREIRO - HORISTA (ENCARGOS COMPLEMENTARES)</t>
  </si>
  <si>
    <t>4,5674125</t>
  </si>
  <si>
    <t>1,09</t>
  </si>
  <si>
    <t>99,97%</t>
  </si>
  <si>
    <t>0,0000348</t>
  </si>
  <si>
    <t>139.625,00</t>
  </si>
  <si>
    <t>0,2586762</t>
  </si>
  <si>
    <t>18,43</t>
  </si>
  <si>
    <t>99,98%</t>
  </si>
  <si>
    <t xml:space="preserve"> MATED-11339 </t>
  </si>
  <si>
    <t>ELETRODO REVESTIDO PARA SOLDA (DIÂMETRO NOMINAL: 3,25MM|FAIXA DE CORRENTE ELÉTRICA: 110- 150A|COMPRIMENTO: 350MM| CLASSIFICAÇÃO: E6013| APLICAÇÃO: COMUM DE USO  GERAL)</t>
  </si>
  <si>
    <t>Kg</t>
  </si>
  <si>
    <t>0,1590273</t>
  </si>
  <si>
    <t>22,10</t>
  </si>
  <si>
    <t>0,00%</t>
  </si>
  <si>
    <t xml:space="preserve"> MATED-14625 </t>
  </si>
  <si>
    <t>FERRAMENTAS PARA FAMÍLIA PEDREIRO - HORISTA (ENCARGOS COMPLEMENTARES)</t>
  </si>
  <si>
    <t>99,99%</t>
  </si>
  <si>
    <t xml:space="preserve"> MATED-14627 </t>
  </si>
  <si>
    <t>FERRAMENTAS PARA FAMÍLIA SERVENTE/ AJUDANTE - HORISTA ( ENCARGOS COMPLEMENTARES)</t>
  </si>
  <si>
    <t>0,56</t>
  </si>
  <si>
    <t>2,5156143</t>
  </si>
  <si>
    <t>0,82</t>
  </si>
  <si>
    <t xml:space="preserve"> MATED-11963 </t>
  </si>
  <si>
    <t>DISCO DE DESBASTE/CORTE (ESPESSURA*: 1/4"[6,4MM]| DIÂMETRO DO FURO: 7/8"[22, 2MM]|DIÂMETRO NOMINAL: 7" [180MM]|APLICAÇÃO: METAL)* VALORES REFERENCIAIS APROXIMADOS</t>
  </si>
  <si>
    <t>0,1528125</t>
  </si>
  <si>
    <t>11,17</t>
  </si>
  <si>
    <t>100,00%</t>
  </si>
  <si>
    <t xml:space="preserve"> MATED-13098 </t>
  </si>
  <si>
    <t>0,2820000</t>
  </si>
  <si>
    <t>3,40</t>
  </si>
  <si>
    <t>0,9148000</t>
  </si>
  <si>
    <t>1,01</t>
  </si>
  <si>
    <t>0,0000271</t>
  </si>
  <si>
    <t>24.638,64</t>
  </si>
  <si>
    <t>0,4918000</t>
  </si>
  <si>
    <t>1,34</t>
  </si>
  <si>
    <t>0,01</t>
  </si>
  <si>
    <t xml:space="preserve"> EQED-23061 </t>
  </si>
  <si>
    <t>MÁQUINA DE SOLD A(TIPO: TRANSFORMADORA|PESO*: 25KG|FAIXA DE CORRENTE: 55-250A|SOLDAGEM: ELETRODO REVESTIDO| CONSUMO: 9,2KW| REFERÊNCIA: E9547 OU EQUIVALENTE|OPERADOR: NÃO INCLUSO)*VALORES REFERENCIAIS APROXIMADOS</t>
  </si>
  <si>
    <t>0,0849141</t>
  </si>
  <si>
    <t>5,38</t>
  </si>
  <si>
    <t xml:space="preserve"> MATED-11433 </t>
  </si>
  <si>
    <t>LIXA PARA SUPERFÍCIE METÁLICA EM FOLHA (GRÃO: 100|DIMENSÃO: 225X275MM)</t>
  </si>
  <si>
    <t>2,87</t>
  </si>
  <si>
    <t>0,4386334</t>
  </si>
  <si>
    <t>0,0000912</t>
  </si>
  <si>
    <t>3.498,64</t>
  </si>
  <si>
    <t>0,32</t>
  </si>
  <si>
    <t>0,49</t>
  </si>
  <si>
    <t>0,0059252</t>
  </si>
  <si>
    <t>21,96</t>
  </si>
  <si>
    <t>0,0031282</t>
  </si>
  <si>
    <t>5,18</t>
  </si>
  <si>
    <t>0,0000006</t>
  </si>
  <si>
    <t>11.399,99</t>
  </si>
  <si>
    <t xml:space="preserve">_______________________________________________________________
DPOS 2
</t>
  </si>
</sst>
</file>

<file path=xl/styles.xml><?xml version="1.0" encoding="utf-8"?>
<styleSheet xmlns="http://schemas.openxmlformats.org/spreadsheetml/2006/main" xml:space="preserve">
  <numFmts count="6">
    <numFmt numFmtId="164" formatCode="&quot;R$&quot;\ #,##0.00"/>
    <numFmt numFmtId="165" formatCode="_-&quot;R$&quot;\ * #,##0.00_-;\-&quot;R$&quot;\ * #,##0.00_-;_-&quot;R$&quot;\ * &quot;-&quot;??_-;_-@_-"/>
    <numFmt numFmtId="166" formatCode="_(* #,##0.00_);_(* \(#,##0.00\);_(* &quot;-&quot;??_);_(@_)"/>
    <numFmt numFmtId="167" formatCode="#,##0.0000000"/>
    <numFmt numFmtId="168" formatCode="_-* #,##0.00_-;\-* #,##0.00_-;_-* &quot;-&quot;??_-;_-@_-"/>
    <numFmt numFmtId="169" formatCode="&quot;R$&quot;\ #,##0.00;[Red]\-&quot;R$&quot;\ #,##0.00"/>
  </numFmts>
  <fonts count="17">
    <font>
      <b val="0"/>
      <i val="0"/>
      <strike val="0"/>
      <u val="none"/>
      <sz val="11"/>
      <color rgb="FF000000"/>
      <name val="Calibri"/>
    </font>
    <font>
      <b val="0"/>
      <i val="0"/>
      <strike val="0"/>
      <u val="none"/>
      <sz val="10"/>
      <color rgb="FF000000"/>
      <name val="Calibri"/>
    </font>
    <font>
      <b val="1"/>
      <i val="0"/>
      <strike val="0"/>
      <u val="none"/>
      <sz val="10"/>
      <color rgb="FF000000"/>
      <name val="Calibri"/>
    </font>
    <font>
      <b val="0"/>
      <i val="0"/>
      <strike val="0"/>
      <u val="none"/>
      <sz val="11"/>
      <color rgb="FFFF0000"/>
      <name val="Calibri"/>
    </font>
    <font>
      <b val="0"/>
      <i val="0"/>
      <strike val="0"/>
      <u val="none"/>
      <sz val="10"/>
      <color rgb="FFFF0000"/>
      <name val="Calibri"/>
    </font>
    <font>
      <b val="1"/>
      <i val="0"/>
      <strike val="0"/>
      <u val="none"/>
      <sz val="10"/>
      <color rgb="FFFF0000"/>
      <name val="Calibri"/>
    </font>
    <font>
      <b val="0"/>
      <i val="1"/>
      <strike val="0"/>
      <u val="none"/>
      <sz val="12"/>
      <color rgb="FF000000"/>
      <name val="Calibri"/>
    </font>
    <font>
      <b val="0"/>
      <i val="0"/>
      <strike val="0"/>
      <u val="none"/>
      <sz val="10"/>
      <color rgb="FF000000"/>
      <name val="Arial"/>
    </font>
    <font>
      <b val="1"/>
      <i val="0"/>
      <strike val="0"/>
      <u val="none"/>
      <sz val="12"/>
      <color rgb="FF000000"/>
      <name val="Arial"/>
    </font>
    <font>
      <b val="0"/>
      <i val="0"/>
      <strike val="0"/>
      <u val="none"/>
      <sz val="12"/>
      <color rgb="FF000000"/>
      <name val="Arial"/>
    </font>
    <font>
      <b val="0"/>
      <i val="0"/>
      <strike val="0"/>
      <u val="none"/>
      <sz val="11"/>
      <color rgb="FF000000"/>
      <name val="Arial"/>
    </font>
    <font>
      <b val="1"/>
      <i val="0"/>
      <strike val="0"/>
      <u val="none"/>
      <sz val="10"/>
      <color rgb="FF000000"/>
      <name val="Arial"/>
    </font>
    <font>
      <b val="1"/>
      <i val="0"/>
      <strike val="0"/>
      <u val="none"/>
      <sz val="14"/>
      <color rgb="FF000000"/>
      <name val="Calibri"/>
    </font>
    <font>
      <b val="1"/>
      <i val="0"/>
      <strike val="0"/>
      <u val="none"/>
      <sz val="11"/>
      <color rgb="FF000000"/>
      <name val="Calibri"/>
    </font>
    <font>
      <b val="1"/>
      <i val="0"/>
      <strike val="0"/>
      <u val="none"/>
      <sz val="13"/>
      <color rgb="FF000000"/>
      <name val="Calibri"/>
    </font>
    <font>
      <b val="1"/>
      <i val="0"/>
      <strike val="0"/>
      <u val="none"/>
      <sz val="12"/>
      <color rgb="FF000000"/>
      <name val="Calibri"/>
    </font>
    <font>
      <b val="1"/>
      <i val="0"/>
      <strike val="0"/>
      <u val="none"/>
      <sz val="11"/>
      <color rgb="FF000000"/>
      <name val="Arial"/>
    </font>
  </fonts>
  <fills count="16">
    <fill>
      <patternFill patternType="none"/>
    </fill>
    <fill>
      <patternFill patternType="gray125">
        <fgColor rgb="FFFFFFFF"/>
        <bgColor rgb="FF000000"/>
      </patternFill>
    </fill>
    <fill>
      <patternFill patternType="solid">
        <fgColor rgb="FFFFFFFF"/>
        <bgColor rgb="FF000000"/>
      </patternFill>
    </fill>
    <fill>
      <patternFill patternType="solid">
        <fgColor rgb="FFCCCCFF"/>
        <bgColor rgb="FF000000"/>
      </patternFill>
    </fill>
    <fill>
      <patternFill patternType="solid">
        <fgColor rgb="FFFF99CC"/>
        <bgColor rgb="FF000000"/>
      </patternFill>
    </fill>
    <fill>
      <patternFill patternType="solid">
        <fgColor rgb="FFDFF0D8"/>
        <bgColor rgb="FFFFFFFF"/>
      </patternFill>
    </fill>
    <fill>
      <patternFill patternType="solid">
        <fgColor rgb="FFD6D6D6"/>
        <bgColor rgb="FFFFFFFF"/>
      </patternFill>
    </fill>
    <fill>
      <patternFill patternType="solid">
        <fgColor rgb="FFEFEFEF"/>
        <bgColor rgb="FFFFFFFF"/>
      </patternFill>
    </fill>
    <fill>
      <patternFill patternType="solid">
        <fgColor rgb="FFFFFFFF"/>
        <bgColor rgb="FFFFFFFF"/>
      </patternFill>
    </fill>
    <fill>
      <patternFill patternType="solid">
        <fgColor rgb="FFD8ECF6"/>
        <bgColor rgb="FFFFFFFF"/>
      </patternFill>
    </fill>
    <fill>
      <patternFill patternType="solid">
        <fgColor rgb="FFF7F3DF"/>
        <bgColor rgb="FFFFFFFF"/>
      </patternFill>
    </fill>
    <fill>
      <patternFill patternType="solid">
        <fgColor rgb="FFDFF0D8"/>
        <bgColor rgb="FF000000"/>
      </patternFill>
    </fill>
    <fill>
      <patternFill patternType="solid">
        <fgColor rgb="FFD6D6D6"/>
        <bgColor rgb="FF000000"/>
      </patternFill>
    </fill>
    <fill>
      <patternFill patternType="solid">
        <fgColor rgb="FFEFEFEF"/>
        <bgColor rgb="FF000000"/>
      </patternFill>
    </fill>
    <fill>
      <patternFill patternType="solid">
        <fgColor rgb="FFBFBFBF"/>
        <bgColor rgb="FF000000"/>
      </patternFill>
    </fill>
    <fill>
      <patternFill patternType="solid">
        <fgColor rgb="FFA5A5A5"/>
        <bgColor rgb="FF000000"/>
      </patternFill>
    </fill>
  </fills>
  <borders count="55">
    <border/>
    <border>
      <left style="thin">
        <color rgb="FF000000"/>
      </left>
      <right style="thin">
        <color rgb="FF000000"/>
      </righ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style="thin">
        <color rgb="FF000000"/>
      </left>
      <right style="thin">
        <color rgb="FF000000"/>
      </right>
      <bottom style="thin">
        <color rgb="FF000000"/>
      </bottom>
    </border>
    <border>
      <bottom style="thin">
        <color rgb="FF000000"/>
      </bottom>
    </border>
    <border>
      <left style="thin">
        <color rgb="FF000000"/>
      </left>
      <top style="thin">
        <color rgb="FF000000"/>
      </top>
      <bottom style="thin">
        <color rgb="FF000000"/>
      </bottom>
    </border>
    <border>
      <left style="thin">
        <color rgb="FF000000"/>
      </left>
      <right style="thin">
        <color rgb="FF000000"/>
      </right>
      <top style="thin">
        <color rgb="FF000000"/>
      </top>
    </border>
    <border>
      <right style="thin">
        <color rgb="FF000000"/>
      </right>
      <bottom style="thin">
        <color rgb="FF000000"/>
      </bottom>
    </border>
    <border>
      <left style="medium">
        <color rgb="FF000000"/>
      </left>
      <bottom style="medium">
        <color rgb="FF000000"/>
      </bottom>
    </border>
    <border>
      <bottom style="medium">
        <color rgb="FF000000"/>
      </bottom>
    </border>
    <border>
      <right style="medium">
        <color rgb="FF000000"/>
      </right>
      <bottom style="medium">
        <color rgb="FF000000"/>
      </bottom>
    </border>
    <border>
      <left style="medium">
        <color rgb="FF000000"/>
      </left>
      <right style="thin">
        <color rgb="FF000000"/>
      </right>
      <top style="medium">
        <color rgb="FF000000"/>
      </top>
    </border>
    <border>
      <left style="thin">
        <color rgb="FF000000"/>
      </left>
      <right style="thin">
        <color rgb="FF000000"/>
      </right>
      <top style="medium">
        <color rgb="FF000000"/>
      </top>
    </border>
    <border>
      <left style="thin">
        <color rgb="FF000000"/>
      </left>
      <right style="medium">
        <color rgb="FF000000"/>
      </right>
      <top style="medium">
        <color rgb="FF000000"/>
      </top>
    </border>
    <border>
      <left style="medium">
        <color rgb="FF000000"/>
      </left>
      <right style="thin">
        <color rgb="FF000000"/>
      </right>
    </border>
    <border>
      <left style="thin">
        <color rgb="FF000000"/>
      </left>
      <right style="thin">
        <color rgb="FF000000"/>
      </right>
    </border>
    <border>
      <left style="thin">
        <color rgb="FF000000"/>
      </left>
      <right style="medium">
        <color rgb="FF000000"/>
      </right>
    </border>
    <border>
      <left style="medium">
        <color rgb="FF000000"/>
      </left>
      <top style="thin">
        <color rgb="FF000000"/>
      </top>
      <bottom style="thin">
        <color rgb="FF000000"/>
      </bottom>
    </border>
    <border>
      <right style="medium">
        <color rgb="FF000000"/>
      </right>
      <top style="thin">
        <color rgb="FF000000"/>
      </top>
      <bottom style="thin">
        <color rgb="FF000000"/>
      </bottom>
    </border>
    <border>
      <left style="medium">
        <color rgb="FF000000"/>
      </left>
    </border>
    <border>
      <right style="medium">
        <color rgb="FF000000"/>
      </right>
    </border>
    <border>
      <left style="medium">
        <color rgb="FF000000"/>
      </left>
      <right style="thin">
        <color rgb="FF000000"/>
      </right>
      <top style="thin">
        <color rgb="FF000000"/>
      </top>
    </border>
    <border>
      <left style="thin">
        <color rgb="FF000000"/>
      </left>
      <right style="medium">
        <color rgb="FF000000"/>
      </right>
      <top style="thin">
        <color rgb="FF000000"/>
      </top>
    </border>
    <border>
      <right style="thin">
        <color rgb="FF000000"/>
      </right>
    </border>
    <border>
      <left style="medium">
        <color rgb="FF000000"/>
      </left>
      <top style="thin">
        <color rgb="FF000000"/>
      </top>
    </border>
    <border>
      <right style="thin">
        <color rgb="FF000000"/>
      </right>
      <top style="thin">
        <color rgb="FF000000"/>
      </top>
    </border>
    <border>
      <left style="thin">
        <color rgb="FF000000"/>
      </left>
      <right style="medium">
        <color rgb="FF000000"/>
      </right>
      <top style="thin">
        <color rgb="FF000000"/>
      </top>
      <bottom style="thin">
        <color rgb="FF000000"/>
      </bottom>
    </border>
    <border>
      <left style="thin">
        <color rgb="FFCCCCCC"/>
      </left>
      <right style="thin">
        <color rgb="FFCCCCCC"/>
      </right>
      <top style="thin">
        <color rgb="FFCCCCCC"/>
      </top>
      <bottom style="thin">
        <color rgb="FFCCCCCC"/>
      </bottom>
    </border>
    <border>
      <top style="thick">
        <color rgb="FF000000"/>
      </top>
    </border>
    <border>
      <left style="thin">
        <color rgb="FF000000"/>
      </left>
      <bottom style="thin">
        <color rgb="FF000000"/>
      </bottom>
    </border>
    <border>
      <left style="thin">
        <color rgb="FF000000"/>
      </left>
      <top style="thin">
        <color rgb="FF000000"/>
      </top>
    </border>
    <border>
      <top style="thin">
        <color rgb="FF000000"/>
      </top>
    </border>
    <border>
      <left style="medium">
        <color rgb="FF000000"/>
      </left>
      <top style="medium">
        <color rgb="FF000000"/>
      </top>
    </border>
    <border>
      <top style="medium">
        <color rgb="FF000000"/>
      </top>
    </border>
    <border>
      <right style="medium">
        <color rgb="FF000000"/>
      </right>
      <top style="medium">
        <color rgb="FF000000"/>
      </top>
    </border>
    <border>
      <left style="medium">
        <color rgb="FF000000"/>
      </left>
      <right style="thin">
        <color rgb="FF000000"/>
      </right>
      <top style="thin">
        <color rgb="FF000000"/>
      </top>
      <bottom style="thin">
        <color rgb="FF000000"/>
      </bottom>
    </border>
    <border>
      <left style="thin">
        <color rgb="FF000000"/>
      </left>
    </border>
    <border>
      <left style="thin">
        <color rgb="FFCCCCCC"/>
      </left>
      <right style="thin">
        <color rgb="FFCCCCCC"/>
      </right>
      <top style="thin">
        <color rgb="FFCCCCCC"/>
      </top>
    </border>
    <border>
      <left style="thin">
        <color rgb="FFCCCCCC"/>
      </left>
      <right style="thin">
        <color rgb="FFCCCCCC"/>
      </right>
      <bottom style="thin">
        <color rgb="FFCCCCCC"/>
      </bottom>
    </border>
    <border>
      <left style="thin">
        <color rgb="FFCCCCCC"/>
      </left>
      <top style="thin">
        <color rgb="FFCCCCCC"/>
      </top>
      <bottom style="thin">
        <color rgb="FFCCCCCC"/>
      </bottom>
    </border>
    <border>
      <right style="thin">
        <color rgb="FFCCCCCC"/>
      </right>
      <top style="thin">
        <color rgb="FFCCCCCC"/>
      </top>
      <bottom style="thin">
        <color rgb="FFCCCCCC"/>
      </bottom>
    </border>
    <border>
      <top style="thin">
        <color rgb="FFCCCCCC"/>
      </top>
      <bottom style="thin">
        <color rgb="FFCCCCCC"/>
      </bottom>
    </border>
    <border>
      <bottom style="thin">
        <color rgb="FFCCCCCC"/>
      </bottom>
    </border>
    <border>
      <left style="medium">
        <color rgb="FF000000"/>
      </left>
      <top style="medium">
        <color rgb="FF000000"/>
      </top>
      <bottom style="medium">
        <color rgb="FF000000"/>
      </bottom>
    </border>
    <border>
      <top style="medium">
        <color rgb="FF000000"/>
      </top>
      <bottom style="medium">
        <color rgb="FF000000"/>
      </bottom>
    </border>
    <border>
      <right style="medium">
        <color rgb="FF000000"/>
      </right>
      <top style="medium">
        <color rgb="FF000000"/>
      </top>
      <bottom style="medium">
        <color rgb="FF000000"/>
      </bottom>
    </border>
    <border>
      <left style="medium">
        <color rgb="FFCCCCCC"/>
      </left>
      <top style="medium">
        <color rgb="FF000000"/>
      </top>
      <bottom style="medium">
        <color rgb="FF000000"/>
      </bottom>
    </border>
    <border>
      <left style="medium">
        <color rgb="FF000000"/>
      </left>
      <right style="medium">
        <color rgb="FF000000"/>
      </right>
      <top style="medium">
        <color rgb="FF000000"/>
      </top>
    </border>
    <border>
      <left style="medium">
        <color rgb="FF000000"/>
      </left>
      <right style="medium">
        <color rgb="FF000000"/>
      </right>
    </border>
    <border>
      <left style="medium">
        <color rgb="FF000000"/>
      </left>
      <right style="medium">
        <color rgb="FF000000"/>
      </right>
      <bottom style="medium">
        <color rgb="FF000000"/>
      </bottom>
    </border>
    <border>
      <left style="medium">
        <color rgb="FF000000"/>
      </left>
      <right style="medium">
        <color rgb="FF000000"/>
      </right>
      <top style="medium">
        <color rgb="FFCCCCCC"/>
      </top>
      <bottom style="medium">
        <color rgb="FF000000"/>
      </bottom>
    </border>
    <border>
      <left style="medium">
        <color rgb="FFCCCCCC"/>
      </left>
      <right style="medium">
        <color rgb="FFCCCCCC"/>
      </right>
      <top style="medium">
        <color rgb="FFCCCCCC"/>
      </top>
      <bottom style="medium">
        <color rgb="FF000000"/>
      </bottom>
    </border>
    <border>
      <left style="medium">
        <color rgb="FFCCCCCC"/>
      </left>
      <right style="medium">
        <color rgb="FF000000"/>
      </right>
      <top style="medium">
        <color rgb="FFCCCCCC"/>
      </top>
      <bottom style="medium">
        <color rgb="FF000000"/>
      </bottom>
    </border>
    <border>
      <left style="medium">
        <color rgb="FFCCCCCC"/>
      </left>
      <right style="medium">
        <color rgb="FFCCCCCC"/>
      </right>
      <top style="medium">
        <color rgb="FFCCCCCC"/>
      </top>
      <bottom style="medium">
        <color rgb="FFCCCCCC"/>
      </bottom>
    </border>
  </borders>
  <cellStyleXfs count="1">
    <xf numFmtId="0" fontId="0" fillId="0" borderId="0"/>
  </cellStyleXfs>
  <cellXfs count="525">
    <xf xfId="0" fontId="0" numFmtId="0" fillId="0" borderId="0" applyFont="0" applyNumberFormat="0" applyFill="0" applyBorder="0" applyAlignment="0" applyProtection="true">
      <alignment horizontal="general" vertical="bottom" textRotation="0" wrapText="false" shrinkToFit="false"/>
      <protection hidden="false"/>
    </xf>
    <xf xfId="0" fontId="0" numFmtId="10" fillId="0" borderId="0" applyFont="0" applyNumberFormat="1" applyFill="0" applyBorder="0" applyAlignment="0" applyProtection="true">
      <alignment horizontal="general" vertical="bottom" textRotation="0" wrapText="false" shrinkToFit="false"/>
      <protection hidden="false"/>
    </xf>
    <xf xfId="0" fontId="1" numFmtId="1" fillId="2" borderId="1" applyFont="1" applyNumberFormat="1" applyFill="1" applyBorder="1" applyAlignment="1" applyProtection="true">
      <alignment horizontal="center" vertical="center" textRotation="0" wrapText="false" shrinkToFit="false"/>
      <protection hidden="false"/>
    </xf>
    <xf xfId="0" fontId="1" numFmtId="1" fillId="2" borderId="1" applyFont="1" applyNumberFormat="1" applyFill="1" applyBorder="1" applyAlignment="1" applyProtection="true">
      <alignment horizontal="center" vertical="center" textRotation="0" wrapText="true" shrinkToFit="false"/>
      <protection hidden="false"/>
    </xf>
    <xf xfId="0" fontId="1" numFmtId="0" fillId="0" borderId="1" applyFont="1" applyNumberFormat="0" applyFill="0" applyBorder="1" applyAlignment="1" applyProtection="true">
      <alignment horizontal="center" vertical="center" textRotation="0" wrapText="false" shrinkToFit="true"/>
      <protection hidden="false"/>
    </xf>
    <xf xfId="0" fontId="1" numFmtId="164" fillId="2" borderId="1" applyFont="1" applyNumberFormat="1" applyFill="1" applyBorder="1" applyAlignment="1" applyProtection="true">
      <alignment horizontal="center" vertical="center" textRotation="0" wrapText="false" shrinkToFit="false"/>
      <protection hidden="false"/>
    </xf>
    <xf xfId="0" fontId="1" numFmtId="4" fillId="0" borderId="1" applyFont="1" applyNumberFormat="1" applyFill="0" applyBorder="1" applyAlignment="1" applyProtection="true">
      <alignment horizontal="center" vertical="center" textRotation="0" wrapText="false" shrinkToFit="false"/>
      <protection hidden="false"/>
    </xf>
    <xf xfId="0" fontId="2" numFmtId="1" fillId="3" borderId="1" applyFont="1" applyNumberFormat="1" applyFill="1" applyBorder="1" applyAlignment="1" applyProtection="true">
      <alignment horizontal="center" vertical="center" textRotation="0" wrapText="false" shrinkToFit="false"/>
      <protection hidden="false"/>
    </xf>
    <xf xfId="0" fontId="2" numFmtId="0" fillId="3" borderId="2" applyFont="1" applyNumberFormat="0" applyFill="1" applyBorder="1" applyAlignment="1" applyProtection="true">
      <alignment horizontal="general" vertical="center" textRotation="0" wrapText="true" shrinkToFit="false"/>
      <protection hidden="false"/>
    </xf>
    <xf xfId="0" fontId="1" numFmtId="10" fillId="0" borderId="0" applyFont="1" applyNumberFormat="1" applyFill="0" applyBorder="0" applyAlignment="1" applyProtection="true">
      <alignment horizontal="center" vertical="center" textRotation="0" wrapText="false" shrinkToFit="false"/>
      <protection hidden="false"/>
    </xf>
    <xf xfId="0" fontId="1" numFmtId="164" fillId="2" borderId="1" applyFont="1" applyNumberFormat="1" applyFill="1" applyBorder="1" applyAlignment="1" applyProtection="true">
      <alignment horizontal="center" vertical="center" textRotation="0" wrapText="false" shrinkToFit="false"/>
      <protection hidden="false"/>
    </xf>
    <xf xfId="0" fontId="0" numFmtId="164" fillId="0" borderId="0" applyFont="0" applyNumberFormat="1" applyFill="0" applyBorder="0" applyAlignment="1" applyProtection="true">
      <alignment horizontal="general" vertical="center" textRotation="0" wrapText="false" shrinkToFit="false"/>
      <protection hidden="false"/>
    </xf>
    <xf xfId="0" fontId="2" numFmtId="1" fillId="3" borderId="1" applyFont="1" applyNumberFormat="1" applyFill="1" applyBorder="1" applyAlignment="1" applyProtection="true">
      <alignment horizontal="center" vertical="center" textRotation="0" wrapText="true" shrinkToFit="false"/>
      <protection hidden="false"/>
    </xf>
    <xf xfId="0" fontId="2" numFmtId="165" fillId="2" borderId="2" applyFont="1" applyNumberFormat="1" applyFill="1" applyBorder="1" applyAlignment="1" applyProtection="true">
      <alignment horizontal="center" vertical="center" textRotation="0" wrapText="true" shrinkToFit="false"/>
      <protection hidden="false"/>
    </xf>
    <xf xfId="0" fontId="2" numFmtId="0" fillId="3" borderId="2" applyFont="1" applyNumberFormat="0" applyFill="1" applyBorder="1" applyAlignment="1" applyProtection="true">
      <alignment horizontal="center" vertical="center" textRotation="0" wrapText="true" shrinkToFit="false"/>
      <protection hidden="false"/>
    </xf>
    <xf xfId="0" fontId="1" numFmtId="1" fillId="2" borderId="1" applyFont="1" applyNumberFormat="1" applyFill="1" applyBorder="1" applyAlignment="1" applyProtection="true">
      <alignment horizontal="left" vertical="center" textRotation="0" wrapText="true" shrinkToFit="false"/>
      <protection hidden="false"/>
    </xf>
    <xf xfId="0" fontId="1" numFmtId="164" fillId="0" borderId="3" applyFont="1" applyNumberFormat="1" applyFill="0" applyBorder="1" applyAlignment="1" applyProtection="true">
      <alignment horizontal="center" vertical="center" textRotation="0" wrapText="false" shrinkToFit="false"/>
      <protection hidden="false"/>
    </xf>
    <xf xfId="0" fontId="2" numFmtId="1" fillId="3" borderId="4" applyFont="1" applyNumberFormat="1" applyFill="1" applyBorder="1" applyAlignment="1" applyProtection="true">
      <alignment horizontal="center" vertical="center" textRotation="0" wrapText="false" shrinkToFit="false"/>
      <protection hidden="false"/>
    </xf>
    <xf xfId="0" fontId="2" numFmtId="1" fillId="3" borderId="5" applyFont="1" applyNumberFormat="1" applyFill="1" applyBorder="1" applyAlignment="1" applyProtection="true">
      <alignment horizontal="general" vertical="center" textRotation="0" wrapText="true" shrinkToFit="false"/>
      <protection hidden="false"/>
    </xf>
    <xf xfId="0" fontId="2" numFmtId="1" fillId="3" borderId="5" applyFont="1" applyNumberFormat="1" applyFill="1" applyBorder="1" applyAlignment="1" applyProtection="true">
      <alignment horizontal="center" vertical="center" textRotation="0" wrapText="true" shrinkToFit="false"/>
      <protection hidden="false"/>
    </xf>
    <xf xfId="0" fontId="1" numFmtId="4" fillId="0" borderId="2" applyFont="1" applyNumberFormat="1" applyFill="0" applyBorder="1" applyAlignment="1" applyProtection="true">
      <alignment horizontal="center" vertical="center" textRotation="0" wrapText="false" shrinkToFit="false"/>
      <protection hidden="false"/>
    </xf>
    <xf xfId="0" fontId="1" numFmtId="164" fillId="2" borderId="2" applyFont="1" applyNumberFormat="1" applyFill="1" applyBorder="1" applyAlignment="1" applyProtection="true">
      <alignment horizontal="center" vertical="center" textRotation="0" wrapText="false" shrinkToFit="false"/>
      <protection hidden="false"/>
    </xf>
    <xf xfId="0" fontId="0" numFmtId="10" fillId="0" borderId="0" applyFont="0" applyNumberFormat="1" applyFill="0" applyBorder="0" applyAlignment="1" applyProtection="true">
      <alignment horizontal="center" vertical="center" textRotation="0" wrapText="false" shrinkToFit="false"/>
      <protection hidden="false"/>
    </xf>
    <xf xfId="0" fontId="3" numFmtId="10" fillId="0" borderId="0" applyFont="1" applyNumberFormat="1" applyFill="0" applyBorder="0" applyAlignment="1" applyProtection="true">
      <alignment horizontal="center" vertical="center" textRotation="0" wrapText="false" shrinkToFit="false"/>
      <protection hidden="false"/>
    </xf>
    <xf xfId="0" fontId="2" numFmtId="1" fillId="3" borderId="1" applyFont="1" applyNumberFormat="1" applyFill="1" applyBorder="1" applyAlignment="1" applyProtection="true">
      <alignment horizontal="left" vertical="center" textRotation="0" wrapText="true" shrinkToFit="false"/>
      <protection hidden="false"/>
    </xf>
    <xf xfId="0" fontId="3" numFmtId="0" fillId="0" borderId="0" applyFont="1" applyNumberFormat="0" applyFill="0" applyBorder="0" applyAlignment="0" applyProtection="true">
      <alignment horizontal="general" vertical="bottom" textRotation="0" wrapText="false" shrinkToFit="false"/>
      <protection hidden="false"/>
    </xf>
    <xf xfId="0" fontId="4" numFmtId="1" fillId="2" borderId="6" applyFont="1" applyNumberFormat="1" applyFill="1" applyBorder="1" applyAlignment="1" applyProtection="true">
      <alignment horizontal="center" vertical="center" textRotation="0" wrapText="false" shrinkToFit="false"/>
      <protection hidden="false"/>
    </xf>
    <xf xfId="0" fontId="4" numFmtId="1" fillId="2" borderId="2" applyFont="1" applyNumberFormat="1" applyFill="1" applyBorder="1" applyAlignment="1" applyProtection="true">
      <alignment horizontal="center" vertical="center" textRotation="0" wrapText="true" shrinkToFit="false"/>
      <protection hidden="false"/>
    </xf>
    <xf xfId="0" fontId="4" numFmtId="1" fillId="2" borderId="2" applyFont="1" applyNumberFormat="1" applyFill="1" applyBorder="1" applyAlignment="1" applyProtection="true">
      <alignment horizontal="left" vertical="center" textRotation="0" wrapText="true" shrinkToFit="false"/>
      <protection hidden="false"/>
    </xf>
    <xf xfId="0" fontId="4" numFmtId="0" fillId="0" borderId="2" applyFont="1" applyNumberFormat="0" applyFill="0" applyBorder="1" applyAlignment="1" applyProtection="true">
      <alignment horizontal="center" vertical="center" textRotation="0" wrapText="false" shrinkToFit="true"/>
      <protection hidden="false"/>
    </xf>
    <xf xfId="0" fontId="5" numFmtId="165" fillId="2" borderId="6" applyFont="1" applyNumberFormat="1" applyFill="1" applyBorder="1" applyAlignment="1" applyProtection="true">
      <alignment horizontal="right" vertical="center" textRotation="0" wrapText="true" shrinkToFit="false"/>
      <protection hidden="false"/>
    </xf>
    <xf xfId="0" fontId="5" numFmtId="165" fillId="2" borderId="2" applyFont="1" applyNumberFormat="1" applyFill="1" applyBorder="1" applyAlignment="1" applyProtection="true">
      <alignment horizontal="right" vertical="center" textRotation="0" wrapText="true" shrinkToFit="false"/>
      <protection hidden="false"/>
    </xf>
    <xf xfId="0" fontId="5" numFmtId="165" fillId="2" borderId="2" applyFont="1" applyNumberFormat="1" applyFill="1" applyBorder="1" applyAlignment="1" applyProtection="true">
      <alignment horizontal="left" vertical="center" textRotation="0" wrapText="true" shrinkToFit="false"/>
      <protection hidden="false"/>
    </xf>
    <xf xfId="0" fontId="5" numFmtId="165" fillId="2" borderId="2" applyFont="1" applyNumberFormat="1" applyFill="1" applyBorder="1" applyAlignment="1" applyProtection="true">
      <alignment horizontal="center" vertical="center" textRotation="0" wrapText="true" shrinkToFit="false"/>
      <protection hidden="false"/>
    </xf>
    <xf xfId="0" fontId="3" numFmtId="4" fillId="0" borderId="0" applyFont="1" applyNumberFormat="1" applyFill="0" applyBorder="0" applyAlignment="1" applyProtection="true">
      <alignment horizontal="center" vertical="center" textRotation="0" wrapText="false" shrinkToFit="false"/>
      <protection hidden="false"/>
    </xf>
    <xf xfId="0" fontId="3" numFmtId="0" fillId="0" borderId="0" applyFont="1" applyNumberFormat="0" applyFill="0" applyBorder="0" applyAlignment="1" applyProtection="true">
      <alignment horizontal="general" vertical="center" textRotation="0" wrapText="false" shrinkToFit="false"/>
      <protection hidden="false"/>
    </xf>
    <xf xfId="0" fontId="0" numFmtId="0" fillId="0" borderId="0" applyFont="0" applyNumberFormat="0" applyFill="0" applyBorder="0" applyAlignment="1" applyProtection="true">
      <alignment horizontal="center" vertical="center" textRotation="0" wrapText="false" shrinkToFit="false"/>
      <protection hidden="false"/>
    </xf>
    <xf xfId="0" fontId="0" numFmtId="0" fillId="0" borderId="0" applyFont="0" applyNumberFormat="0" applyFill="0" applyBorder="0" applyAlignment="0" applyProtection="true">
      <alignment horizontal="general" vertical="bottom" textRotation="0" wrapText="false" shrinkToFit="false"/>
      <protection hidden="false"/>
    </xf>
    <xf xfId="0" fontId="3" numFmtId="0" fillId="0" borderId="0" applyFont="1" applyNumberFormat="0" applyFill="0" applyBorder="0" applyAlignment="1" applyProtection="true">
      <alignment horizontal="center" vertical="bottom" textRotation="0" wrapText="false" shrinkToFit="false"/>
      <protection hidden="false"/>
    </xf>
    <xf xfId="0" fontId="1" numFmtId="0" fillId="2" borderId="1" applyFont="1" applyNumberFormat="0" applyFill="1" applyBorder="1" applyAlignment="1" applyProtection="true">
      <alignment horizontal="general" vertical="center" textRotation="0" wrapText="true" shrinkToFit="false"/>
      <protection hidden="false"/>
    </xf>
    <xf xfId="0" fontId="0" numFmtId="0" fillId="0" borderId="0" applyFont="0" applyNumberFormat="0" applyFill="0" applyBorder="0" applyAlignment="0" applyProtection="true">
      <alignment horizontal="general" vertical="bottom" textRotation="0" wrapText="false" shrinkToFit="false"/>
      <protection hidden="false"/>
    </xf>
    <xf xfId="0" fontId="1" numFmtId="0" fillId="0" borderId="0" applyFont="1" applyNumberFormat="0" applyFill="0" applyBorder="0" applyAlignment="1" applyProtection="true">
      <alignment horizontal="center" vertical="center" textRotation="0" wrapText="false" shrinkToFit="false"/>
      <protection hidden="false"/>
    </xf>
    <xf xfId="0" fontId="6" numFmtId="0" fillId="0" borderId="0" applyFont="1" applyNumberFormat="0" applyFill="0" applyBorder="0" applyAlignment="0" applyProtection="true">
      <alignment horizontal="general" vertical="bottom" textRotation="0" wrapText="false" shrinkToFit="false"/>
      <protection hidden="false"/>
    </xf>
    <xf xfId="0" fontId="1" numFmtId="0" fillId="0" borderId="1" applyFont="1" applyNumberFormat="0" applyFill="0" applyBorder="1" applyAlignment="1" applyProtection="true">
      <alignment horizontal="center" vertical="center" textRotation="0" wrapText="false" shrinkToFit="false"/>
      <protection hidden="false"/>
    </xf>
    <xf xfId="0" fontId="1" numFmtId="4" fillId="0" borderId="1" applyFont="1" applyNumberFormat="1" applyFill="0" applyBorder="1" applyAlignment="1" applyProtection="true">
      <alignment horizontal="center" vertical="center" textRotation="0" wrapText="false" shrinkToFit="false"/>
      <protection hidden="false"/>
    </xf>
    <xf xfId="0" fontId="1" numFmtId="1" fillId="2" borderId="1" applyFont="1" applyNumberFormat="1" applyFill="1" applyBorder="1" applyAlignment="1" applyProtection="true">
      <alignment horizontal="center" vertical="center" textRotation="0" wrapText="true" shrinkToFit="false"/>
      <protection hidden="false"/>
    </xf>
    <xf xfId="0" fontId="1" numFmtId="1" fillId="2" borderId="1" applyFont="1" applyNumberFormat="1" applyFill="1" applyBorder="1" applyAlignment="1" applyProtection="true">
      <alignment horizontal="center" vertical="center" textRotation="0" wrapText="false" shrinkToFit="false"/>
      <protection hidden="false"/>
    </xf>
    <xf xfId="0" fontId="1" numFmtId="0" fillId="0" borderId="1" applyFont="1" applyNumberFormat="0" applyFill="0" applyBorder="1" applyAlignment="1" applyProtection="true">
      <alignment horizontal="left" vertical="center" textRotation="0" wrapText="true" shrinkToFit="false"/>
      <protection hidden="false"/>
    </xf>
    <xf xfId="0" fontId="1" numFmtId="2" fillId="0" borderId="0" applyFont="1" applyNumberFormat="1" applyFill="0" applyBorder="0" applyAlignment="1" applyProtection="true">
      <alignment horizontal="center" vertical="bottom" textRotation="0" wrapText="false" shrinkToFit="false"/>
      <protection hidden="false"/>
    </xf>
    <xf xfId="0" fontId="2" numFmtId="49" fillId="0" borderId="1" applyFont="1" applyNumberFormat="1" applyFill="0" applyBorder="1" applyAlignment="1" applyProtection="true">
      <alignment horizontal="center" vertical="bottom" textRotation="0" wrapText="false" shrinkToFit="false"/>
      <protection hidden="false"/>
    </xf>
    <xf xfId="0" fontId="2" numFmtId="0" fillId="0" borderId="1" applyFont="1" applyNumberFormat="0" applyFill="0" applyBorder="1" applyAlignment="1" applyProtection="true">
      <alignment horizontal="center" vertical="bottom" textRotation="0" wrapText="false" shrinkToFit="false"/>
      <protection hidden="false"/>
    </xf>
    <xf xfId="0" fontId="2" numFmtId="10" fillId="0" borderId="1" applyFont="1" applyNumberFormat="1" applyFill="0" applyBorder="1" applyAlignment="1" applyProtection="true">
      <alignment horizontal="center" vertical="bottom" textRotation="0" wrapText="false" shrinkToFit="false"/>
      <protection hidden="false"/>
    </xf>
    <xf xfId="0" fontId="2" numFmtId="164" fillId="0" borderId="1" applyFont="1" applyNumberFormat="1" applyFill="0" applyBorder="1" applyAlignment="1" applyProtection="true">
      <alignment horizontal="center" vertical="center" textRotation="0" wrapText="false" shrinkToFit="false"/>
      <protection hidden="false"/>
    </xf>
    <xf xfId="0" fontId="2" numFmtId="0" fillId="2" borderId="1" applyFont="1" applyNumberFormat="0" applyFill="1" applyBorder="1" applyAlignment="1" applyProtection="true">
      <alignment horizontal="center" vertical="bottom" textRotation="0" wrapText="false" shrinkToFit="false"/>
      <protection hidden="false"/>
    </xf>
    <xf xfId="0" fontId="2" numFmtId="1" fillId="0" borderId="1" applyFont="1" applyNumberFormat="1" applyFill="0" applyBorder="1" applyAlignment="1" applyProtection="true">
      <alignment horizontal="center" vertical="center" textRotation="0" wrapText="false" shrinkToFit="false"/>
      <protection hidden="false"/>
    </xf>
    <xf xfId="0" fontId="2" numFmtId="1" fillId="0" borderId="1" applyFont="1" applyNumberFormat="1" applyFill="0" applyBorder="1" applyAlignment="1" applyProtection="true">
      <alignment horizontal="left" vertical="center" textRotation="0" wrapText="true" shrinkToFit="false"/>
      <protection hidden="false"/>
    </xf>
    <xf xfId="0" fontId="2" numFmtId="10" fillId="2" borderId="1" applyFont="1" applyNumberFormat="1" applyFill="1" applyBorder="1" applyAlignment="1" applyProtection="true">
      <alignment horizontal="center" vertical="center" textRotation="0" wrapText="false" shrinkToFit="false"/>
      <protection hidden="false"/>
    </xf>
    <xf xfId="0" fontId="2" numFmtId="164" fillId="0" borderId="1" applyFont="1" applyNumberFormat="1" applyFill="0" applyBorder="1" applyAlignment="1" applyProtection="true">
      <alignment horizontal="center" vertical="center" textRotation="0" wrapText="false" shrinkToFit="false"/>
      <protection hidden="false"/>
    </xf>
    <xf xfId="0" fontId="2" numFmtId="10" fillId="3" borderId="1" applyFont="1" applyNumberFormat="1" applyFill="1" applyBorder="1" applyAlignment="1" applyProtection="true">
      <alignment horizontal="center" vertical="center" textRotation="0" wrapText="false" shrinkToFit="false"/>
      <protection hidden="false"/>
    </xf>
    <xf xfId="0" fontId="2" numFmtId="164" fillId="3" borderId="1" applyFont="1" applyNumberFormat="1" applyFill="1" applyBorder="1" applyAlignment="1" applyProtection="true">
      <alignment horizontal="center" vertical="center" textRotation="0" wrapText="false" shrinkToFit="false"/>
      <protection hidden="false"/>
    </xf>
    <xf xfId="0" fontId="2" numFmtId="9" fillId="2" borderId="1" applyFont="1" applyNumberFormat="1" applyFill="1" applyBorder="1" applyAlignment="1" applyProtection="true">
      <alignment horizontal="center" vertical="center" textRotation="0" wrapText="false" shrinkToFit="false"/>
      <protection hidden="false"/>
    </xf>
    <xf xfId="0" fontId="2" numFmtId="10" fillId="2" borderId="1" applyFont="1" applyNumberFormat="1" applyFill="1" applyBorder="1" applyAlignment="1" applyProtection="true">
      <alignment horizontal="center" vertical="center" textRotation="0" wrapText="false" shrinkToFit="false"/>
      <protection hidden="false"/>
    </xf>
    <xf xfId="0" fontId="2" numFmtId="1" fillId="2" borderId="1" applyFont="1" applyNumberFormat="1" applyFill="1" applyBorder="1" applyAlignment="1" applyProtection="true">
      <alignment horizontal="left" vertical="center" textRotation="0" wrapText="true" shrinkToFit="false"/>
      <protection hidden="false"/>
    </xf>
    <xf xfId="0" fontId="2" numFmtId="164" fillId="3" borderId="1" applyFont="1" applyNumberFormat="1" applyFill="1" applyBorder="1" applyAlignment="1" applyProtection="true">
      <alignment horizontal="center" vertical="center" textRotation="0" wrapText="false" shrinkToFit="false"/>
      <protection hidden="false"/>
    </xf>
    <xf xfId="0" fontId="2" numFmtId="10" fillId="3" borderId="1" applyFont="1" applyNumberFormat="1" applyFill="1" applyBorder="1" applyAlignment="1" applyProtection="true">
      <alignment horizontal="center" vertical="bottom" textRotation="0" wrapText="false" shrinkToFit="false"/>
      <protection hidden="false"/>
    </xf>
    <xf xfId="0" fontId="2" numFmtId="10" fillId="2" borderId="1" applyFont="1" applyNumberFormat="1" applyFill="1" applyBorder="1" applyAlignment="1" applyProtection="true">
      <alignment horizontal="center" vertical="bottom" textRotation="0" wrapText="false" shrinkToFit="false"/>
      <protection hidden="false"/>
    </xf>
    <xf xfId="0" fontId="2" numFmtId="0" fillId="0" borderId="1" applyFont="1" applyNumberFormat="0" applyFill="0" applyBorder="1" applyAlignment="0" applyProtection="true">
      <alignment horizontal="general" vertical="bottom" textRotation="0" wrapText="false" shrinkToFit="false"/>
      <protection hidden="false"/>
    </xf>
    <xf xfId="0" fontId="2" numFmtId="164" fillId="0" borderId="1" applyFont="1" applyNumberFormat="1" applyFill="0" applyBorder="1" applyAlignment="1" applyProtection="true">
      <alignment horizontal="general" vertical="center" textRotation="0" wrapText="false" shrinkToFit="false"/>
      <protection hidden="false"/>
    </xf>
    <xf xfId="0" fontId="2" numFmtId="166" fillId="3" borderId="1" applyFont="1" applyNumberFormat="1" applyFill="1" applyBorder="1" applyAlignment="0" applyProtection="true">
      <alignment horizontal="general" vertical="bottom" textRotation="0" wrapText="false" shrinkToFit="false"/>
      <protection hidden="false"/>
    </xf>
    <xf xfId="0" fontId="2" numFmtId="166" fillId="2" borderId="1" applyFont="1" applyNumberFormat="1" applyFill="1" applyBorder="1" applyAlignment="0" applyProtection="true">
      <alignment horizontal="general" vertical="bottom" textRotation="0" wrapText="false" shrinkToFit="false"/>
      <protection hidden="false"/>
    </xf>
    <xf xfId="0" fontId="2" numFmtId="164" fillId="2" borderId="1" applyFont="1" applyNumberFormat="1" applyFill="1" applyBorder="1" applyAlignment="1" applyProtection="true">
      <alignment horizontal="center" vertical="center" textRotation="0" wrapText="false" shrinkToFit="false"/>
      <protection hidden="false"/>
    </xf>
    <xf xfId="0" fontId="2" numFmtId="10" fillId="3" borderId="1" applyFont="1" applyNumberFormat="1" applyFill="1" applyBorder="1" applyAlignment="1" applyProtection="true">
      <alignment horizontal="center" vertical="bottom" textRotation="0" wrapText="false" shrinkToFit="false"/>
      <protection hidden="false"/>
    </xf>
    <xf xfId="0" fontId="2" numFmtId="10" fillId="2" borderId="1" applyFont="1" applyNumberFormat="1" applyFill="1" applyBorder="1" applyAlignment="1" applyProtection="true">
      <alignment horizontal="center" vertical="bottom" textRotation="0" wrapText="false" shrinkToFit="false"/>
      <protection hidden="false"/>
    </xf>
    <xf xfId="0" fontId="2" numFmtId="9" fillId="0" borderId="1" applyFont="1" applyNumberFormat="1" applyFill="0" applyBorder="1" applyAlignment="1" applyProtection="true">
      <alignment horizontal="center" vertical="center" textRotation="0" wrapText="false" shrinkToFit="false"/>
      <protection hidden="false"/>
    </xf>
    <xf xfId="0" fontId="2" numFmtId="164" fillId="3" borderId="7" applyFont="1" applyNumberFormat="1" applyFill="1" applyBorder="1" applyAlignment="1" applyProtection="true">
      <alignment horizontal="center" vertical="center" textRotation="0" wrapText="true" shrinkToFit="false"/>
      <protection hidden="false"/>
    </xf>
    <xf xfId="0" fontId="2" numFmtId="164" fillId="3" borderId="1" applyFont="1" applyNumberFormat="1" applyFill="1" applyBorder="1" applyAlignment="1" applyProtection="true">
      <alignment horizontal="center" vertical="center" textRotation="0" wrapText="true" shrinkToFit="false"/>
      <protection hidden="false"/>
    </xf>
    <xf xfId="0" fontId="1" numFmtId="164" fillId="0" borderId="1" applyFont="1" applyNumberFormat="1" applyFill="0" applyBorder="1" applyAlignment="1" applyProtection="true">
      <alignment horizontal="center" vertical="center" textRotation="0" wrapText="false" shrinkToFit="true"/>
      <protection hidden="false"/>
    </xf>
    <xf xfId="0" fontId="2" numFmtId="164" fillId="3" borderId="7" applyFont="1" applyNumberFormat="1" applyFill="1" applyBorder="1" applyAlignment="1" applyProtection="true">
      <alignment horizontal="center" vertical="center" textRotation="0" wrapText="false" shrinkToFit="true"/>
      <protection hidden="false"/>
    </xf>
    <xf xfId="0" fontId="1" numFmtId="164" fillId="0" borderId="3" applyFont="1" applyNumberFormat="1" applyFill="0" applyBorder="1" applyAlignment="1" applyProtection="true">
      <alignment horizontal="center" vertical="center" textRotation="0" wrapText="false" shrinkToFit="true"/>
      <protection hidden="false"/>
    </xf>
    <xf xfId="0" fontId="2" numFmtId="164" fillId="3" borderId="8" applyFont="1" applyNumberFormat="1" applyFill="1" applyBorder="1" applyAlignment="1" applyProtection="true">
      <alignment horizontal="center" vertical="center" textRotation="0" wrapText="true" shrinkToFit="false"/>
      <protection hidden="false"/>
    </xf>
    <xf xfId="0" fontId="2" numFmtId="164" fillId="3" borderId="1" applyFont="1" applyNumberFormat="1" applyFill="1" applyBorder="1" applyAlignment="1" applyProtection="true">
      <alignment horizontal="center" vertical="center" textRotation="0" wrapText="false" shrinkToFit="false"/>
      <protection hidden="false"/>
    </xf>
    <xf xfId="0" fontId="2" numFmtId="164" fillId="2" borderId="3" applyFont="1" applyNumberFormat="1" applyFill="1" applyBorder="1" applyAlignment="1" applyProtection="true">
      <alignment horizontal="center" vertical="center" textRotation="0" wrapText="false" shrinkToFit="false"/>
      <protection hidden="false"/>
    </xf>
    <xf xfId="0" fontId="2" numFmtId="164" fillId="3" borderId="3" applyFont="1" applyNumberFormat="1" applyFill="1" applyBorder="1" applyAlignment="1" applyProtection="true">
      <alignment horizontal="center" vertical="center" textRotation="0" wrapText="true" shrinkToFit="false"/>
      <protection hidden="false"/>
    </xf>
    <xf xfId="0" fontId="2" numFmtId="164" fillId="4" borderId="1" applyFont="1" applyNumberFormat="1" applyFill="1" applyBorder="1" applyAlignment="1" applyProtection="true">
      <alignment horizontal="center" vertical="center" textRotation="0" wrapText="false" shrinkToFit="false"/>
      <protection hidden="false"/>
    </xf>
    <xf xfId="0" fontId="0" numFmtId="0" fillId="0" borderId="0" applyFont="0" applyNumberFormat="0" applyFill="0" applyBorder="0" applyAlignment="1" applyProtection="true">
      <alignment horizontal="center" vertical="bottom" textRotation="0" wrapText="false" shrinkToFit="false"/>
      <protection hidden="false"/>
    </xf>
    <xf xfId="0" fontId="2" numFmtId="10" fillId="4" borderId="3" applyFont="1" applyNumberFormat="1" applyFill="1" applyBorder="1" applyAlignment="1" applyProtection="true">
      <alignment horizontal="center" vertical="center" textRotation="0" wrapText="false" shrinkToFit="false"/>
      <protection locked="false" hidden="false"/>
    </xf>
    <xf xfId="0" fontId="2" numFmtId="4" fillId="3" borderId="7" applyFont="1" applyNumberFormat="1" applyFill="1" applyBorder="1" applyAlignment="1" applyProtection="true">
      <alignment horizontal="center" vertical="center" textRotation="0" wrapText="false" shrinkToFit="false"/>
      <protection hidden="false"/>
    </xf>
    <xf xfId="0" fontId="2" numFmtId="4" fillId="3" borderId="7" applyFont="1" applyNumberFormat="1" applyFill="1" applyBorder="1" applyAlignment="1" applyProtection="true">
      <alignment horizontal="center" vertical="center" textRotation="0" wrapText="true" shrinkToFit="false"/>
      <protection hidden="false"/>
    </xf>
    <xf xfId="0" fontId="2" numFmtId="4" fillId="3" borderId="7" applyFont="1" applyNumberFormat="1" applyFill="1" applyBorder="1" applyAlignment="1" applyProtection="true">
      <alignment horizontal="center" vertical="center" textRotation="0" wrapText="false" shrinkToFit="false"/>
      <protection hidden="false"/>
    </xf>
    <xf xfId="0" fontId="3" numFmtId="164" fillId="0" borderId="0" applyFont="1" applyNumberFormat="1" applyFill="0" applyBorder="0" applyAlignment="1" applyProtection="true">
      <alignment horizontal="center" vertical="bottom" textRotation="0" wrapText="false" shrinkToFit="false"/>
      <protection hidden="false"/>
    </xf>
    <xf xfId="0" fontId="7" numFmtId="0" fillId="0" borderId="9" applyFont="1" applyNumberFormat="0" applyFill="0" applyBorder="1" applyAlignment="0" applyProtection="true">
      <alignment horizontal="general" vertical="bottom" textRotation="0" wrapText="false" shrinkToFit="false"/>
      <protection locked="false" hidden="false"/>
    </xf>
    <xf xfId="0" fontId="7" numFmtId="0" fillId="0" borderId="10" applyFont="1" applyNumberFormat="0" applyFill="0" applyBorder="1" applyAlignment="0" applyProtection="true">
      <alignment horizontal="general" vertical="bottom" textRotation="0" wrapText="false" shrinkToFit="false"/>
      <protection locked="false" hidden="false"/>
    </xf>
    <xf xfId="0" fontId="7" numFmtId="0" fillId="0" borderId="11" applyFont="1" applyNumberFormat="0" applyFill="0" applyBorder="1" applyAlignment="0" applyProtection="true">
      <alignment horizontal="general" vertical="bottom" textRotation="0" wrapText="false" shrinkToFit="false"/>
      <protection locked="false" hidden="false"/>
    </xf>
    <xf xfId="0" fontId="8" numFmtId="0" fillId="0" borderId="12" applyFont="1" applyNumberFormat="0" applyFill="0" applyBorder="1" applyAlignment="1" applyProtection="true">
      <alignment horizontal="general" vertical="center" textRotation="0" wrapText="false" shrinkToFit="false"/>
      <protection locked="false" hidden="false"/>
    </xf>
    <xf xfId="0" fontId="8" numFmtId="0" fillId="0" borderId="13" applyFont="1" applyNumberFormat="0" applyFill="0" applyBorder="1" applyAlignment="1" applyProtection="true">
      <alignment horizontal="center" vertical="center" textRotation="0" wrapText="false" shrinkToFit="false"/>
      <protection locked="false" hidden="false"/>
    </xf>
    <xf xfId="0" fontId="8" numFmtId="0" fillId="2" borderId="13" applyFont="1" applyNumberFormat="0" applyFill="1" applyBorder="1" applyAlignment="1" applyProtection="true">
      <alignment horizontal="general" vertical="center" textRotation="0" wrapText="false" shrinkToFit="false"/>
      <protection locked="false" hidden="false"/>
    </xf>
    <xf xfId="0" fontId="8" numFmtId="0" fillId="2" borderId="14" applyFont="1" applyNumberFormat="0" applyFill="1" applyBorder="1" applyAlignment="1" applyProtection="true">
      <alignment horizontal="general" vertical="center" textRotation="0" wrapText="false" shrinkToFit="false"/>
      <protection locked="false" hidden="false"/>
    </xf>
    <xf xfId="0" fontId="9" numFmtId="0" fillId="2" borderId="15" applyFont="1" applyNumberFormat="0" applyFill="1" applyBorder="1" applyAlignment="1" applyProtection="true">
      <alignment horizontal="general" vertical="center" textRotation="0" wrapText="false" shrinkToFit="false"/>
      <protection locked="false" hidden="false"/>
    </xf>
    <xf xfId="0" fontId="8" numFmtId="0" fillId="0" borderId="16" applyFont="1" applyNumberFormat="0" applyFill="0" applyBorder="1" applyAlignment="1" applyProtection="true">
      <alignment horizontal="center" vertical="center" textRotation="0" wrapText="false" shrinkToFit="false"/>
      <protection locked="false" hidden="false"/>
    </xf>
    <xf xfId="0" fontId="9" numFmtId="0" fillId="2" borderId="16" applyFont="1" applyNumberFormat="0" applyFill="1" applyBorder="1" applyAlignment="1" applyProtection="true">
      <alignment horizontal="general" vertical="center" textRotation="0" wrapText="false" shrinkToFit="false"/>
      <protection locked="false" hidden="false"/>
    </xf>
    <xf xfId="0" fontId="9" numFmtId="10" fillId="2" borderId="17" applyFont="1" applyNumberFormat="1" applyFill="1" applyBorder="1" applyAlignment="1" applyProtection="true">
      <alignment horizontal="general" vertical="center" textRotation="0" wrapText="false" shrinkToFit="false"/>
      <protection locked="false" hidden="false"/>
    </xf>
    <xf xfId="0" fontId="9" numFmtId="0" fillId="0" borderId="18" applyFont="1" applyNumberFormat="0" applyFill="0" applyBorder="1" applyAlignment="1" applyProtection="true">
      <alignment horizontal="general" vertical="center" textRotation="0" wrapText="false" shrinkToFit="false"/>
      <protection locked="false" hidden="false"/>
    </xf>
    <xf xfId="0" fontId="8" numFmtId="0" fillId="2" borderId="2" applyFont="1" applyNumberFormat="0" applyFill="1" applyBorder="1" applyAlignment="1" applyProtection="true">
      <alignment horizontal="center" vertical="center" textRotation="0" wrapText="false" shrinkToFit="false"/>
      <protection locked="false" hidden="false"/>
    </xf>
    <xf xfId="0" fontId="8" numFmtId="0" fillId="2" borderId="3" applyFont="1" applyNumberFormat="0" applyFill="1" applyBorder="1" applyAlignment="1" applyProtection="true">
      <alignment horizontal="center" vertical="center" textRotation="0" wrapText="false" shrinkToFit="false"/>
      <protection locked="false" hidden="false"/>
    </xf>
    <xf xfId="0" fontId="8" numFmtId="10" fillId="0" borderId="19" applyFont="1" applyNumberFormat="1" applyFill="0" applyBorder="1" applyAlignment="1" applyProtection="true">
      <alignment horizontal="right" vertical="center" textRotation="0" wrapText="false" shrinkToFit="false"/>
      <protection hidden="false"/>
    </xf>
    <xf xfId="0" fontId="9" numFmtId="0" fillId="0" borderId="20" applyFont="1" applyNumberFormat="0" applyFill="0" applyBorder="1" applyAlignment="1" applyProtection="true">
      <alignment horizontal="general" vertical="center" textRotation="0" wrapText="false" shrinkToFit="false"/>
      <protection locked="false" hidden="false"/>
    </xf>
    <xf xfId="0" fontId="8" numFmtId="0" fillId="0" borderId="0" applyFont="1" applyNumberFormat="0" applyFill="0" applyBorder="0" applyAlignment="1" applyProtection="true">
      <alignment horizontal="center" vertical="center" textRotation="0" wrapText="false" shrinkToFit="false"/>
      <protection locked="false" hidden="false"/>
    </xf>
    <xf xfId="0" fontId="9" numFmtId="0" fillId="0" borderId="0" applyFont="1" applyNumberFormat="0" applyFill="0" applyBorder="0" applyAlignment="1" applyProtection="true">
      <alignment horizontal="general" vertical="center" textRotation="0" wrapText="false" shrinkToFit="false"/>
      <protection locked="false" hidden="false"/>
    </xf>
    <xf xfId="0" fontId="9" numFmtId="0" fillId="0" borderId="21" applyFont="1" applyNumberFormat="0" applyFill="0" applyBorder="1" applyAlignment="1" applyProtection="true">
      <alignment horizontal="general" vertical="center" textRotation="0" wrapText="false" shrinkToFit="false"/>
      <protection locked="false" hidden="false"/>
    </xf>
    <xf xfId="0" fontId="8" numFmtId="0" fillId="0" borderId="22" applyFont="1" applyNumberFormat="0" applyFill="0" applyBorder="1" applyAlignment="1" applyProtection="true">
      <alignment horizontal="general" vertical="center" textRotation="0" wrapText="false" shrinkToFit="false"/>
      <protection locked="false" hidden="false"/>
    </xf>
    <xf xfId="0" fontId="8" numFmtId="0" fillId="2" borderId="7" applyFont="1" applyNumberFormat="0" applyFill="1" applyBorder="1" applyAlignment="1" applyProtection="true">
      <alignment horizontal="center" vertical="center" textRotation="0" wrapText="false" shrinkToFit="false"/>
      <protection locked="false" hidden="false"/>
    </xf>
    <xf xfId="0" fontId="8" numFmtId="0" fillId="2" borderId="7" applyFont="1" applyNumberFormat="0" applyFill="1" applyBorder="1" applyAlignment="1" applyProtection="true">
      <alignment horizontal="general" vertical="center" textRotation="0" wrapText="false" shrinkToFit="false"/>
      <protection locked="false" hidden="false"/>
    </xf>
    <xf xfId="0" fontId="8" numFmtId="0" fillId="2" borderId="23" applyFont="1" applyNumberFormat="0" applyFill="1" applyBorder="1" applyAlignment="1" applyProtection="true">
      <alignment horizontal="general" vertical="center" textRotation="0" wrapText="false" shrinkToFit="false"/>
      <protection locked="false" hidden="false"/>
    </xf>
    <xf xfId="0" fontId="9" numFmtId="0" fillId="0" borderId="15" applyFont="1" applyNumberFormat="0" applyFill="0" applyBorder="1" applyAlignment="1" applyProtection="true">
      <alignment horizontal="general" vertical="center" textRotation="0" wrapText="false" shrinkToFit="false"/>
      <protection locked="false" hidden="false"/>
    </xf>
    <xf xfId="0" fontId="8" numFmtId="0" fillId="2" borderId="16" applyFont="1" applyNumberFormat="0" applyFill="1" applyBorder="1" applyAlignment="1" applyProtection="true">
      <alignment horizontal="center" vertical="center" textRotation="0" wrapText="false" shrinkToFit="false"/>
      <protection locked="false" hidden="false"/>
    </xf>
    <xf xfId="0" fontId="8" numFmtId="0" fillId="0" borderId="2" applyFont="1" applyNumberFormat="0" applyFill="0" applyBorder="1" applyAlignment="1" applyProtection="true">
      <alignment horizontal="center" vertical="center" textRotation="0" wrapText="false" shrinkToFit="false"/>
      <protection locked="false" hidden="false"/>
    </xf>
    <xf xfId="0" fontId="8" numFmtId="0" fillId="0" borderId="3" applyFont="1" applyNumberFormat="0" applyFill="0" applyBorder="1" applyAlignment="1" applyProtection="true">
      <alignment horizontal="center" vertical="center" textRotation="0" wrapText="false" shrinkToFit="false"/>
      <protection locked="false" hidden="false"/>
    </xf>
    <xf xfId="0" fontId="8" numFmtId="0" fillId="0" borderId="7" applyFont="1" applyNumberFormat="0" applyFill="0" applyBorder="1" applyAlignment="1" applyProtection="true">
      <alignment horizontal="center" vertical="center" textRotation="0" wrapText="false" shrinkToFit="false"/>
      <protection locked="false" hidden="false"/>
    </xf>
    <xf xfId="0" fontId="8" numFmtId="0" fillId="0" borderId="7" applyFont="1" applyNumberFormat="0" applyFill="0" applyBorder="1" applyAlignment="1" applyProtection="true">
      <alignment horizontal="general" vertical="center" textRotation="0" wrapText="false" shrinkToFit="false"/>
      <protection locked="false" hidden="false"/>
    </xf>
    <xf xfId="0" fontId="8" numFmtId="0" fillId="0" borderId="23" applyFont="1" applyNumberFormat="0" applyFill="0" applyBorder="1" applyAlignment="1" applyProtection="true">
      <alignment horizontal="general" vertical="center" textRotation="0" wrapText="false" shrinkToFit="false"/>
      <protection locked="false" hidden="false"/>
    </xf>
    <xf xfId="0" fontId="9" numFmtId="0" fillId="0" borderId="16" applyFont="1" applyNumberFormat="0" applyFill="0" applyBorder="1" applyAlignment="1" applyProtection="true">
      <alignment horizontal="general" vertical="center" textRotation="0" wrapText="false" shrinkToFit="false"/>
      <protection locked="false" hidden="false"/>
    </xf>
    <xf xfId="0" fontId="9" numFmtId="10" fillId="0" borderId="17" applyFont="1" applyNumberFormat="1" applyFill="0" applyBorder="1" applyAlignment="1" applyProtection="true">
      <alignment horizontal="general" vertical="center" textRotation="0" wrapText="false" shrinkToFit="false"/>
      <protection hidden="false"/>
    </xf>
    <xf xfId="0" fontId="8" numFmtId="0" fillId="0" borderId="4" applyFont="1" applyNumberFormat="0" applyFill="0" applyBorder="1" applyAlignment="1" applyProtection="true">
      <alignment horizontal="center" vertical="center" textRotation="0" wrapText="false" shrinkToFit="false"/>
      <protection locked="false" hidden="false"/>
    </xf>
    <xf xfId="0" fontId="10" numFmtId="0" fillId="0" borderId="24" applyFont="1" applyNumberFormat="0" applyFill="0" applyBorder="1" applyAlignment="1" applyProtection="true">
      <alignment horizontal="general" vertical="center" textRotation="0" wrapText="false" shrinkToFit="false"/>
      <protection locked="false" hidden="false"/>
    </xf>
    <xf xfId="0" fontId="9" numFmtId="10" fillId="0" borderId="21" applyFont="1" applyNumberFormat="1" applyFill="0" applyBorder="1" applyAlignment="1" applyProtection="true">
      <alignment horizontal="general" vertical="center" textRotation="0" wrapText="false" shrinkToFit="false"/>
      <protection hidden="false"/>
    </xf>
    <xf xfId="0" fontId="8" numFmtId="0" fillId="0" borderId="2" applyFont="1" applyNumberFormat="0" applyFill="0" applyBorder="1" applyAlignment="1" applyProtection="true">
      <alignment horizontal="general" vertical="center" textRotation="0" wrapText="false" shrinkToFit="false"/>
      <protection locked="false" hidden="false"/>
    </xf>
    <xf xfId="0" fontId="8" numFmtId="0" fillId="0" borderId="0" applyFont="1" applyNumberFormat="0" applyFill="0" applyBorder="0" applyAlignment="1" applyProtection="true">
      <alignment horizontal="general" vertical="center" textRotation="0" wrapText="false" shrinkToFit="false"/>
      <protection locked="false" hidden="false"/>
    </xf>
    <xf xfId="0" fontId="8" numFmtId="10" fillId="0" borderId="21" applyFont="1" applyNumberFormat="1" applyFill="0" applyBorder="1" applyAlignment="1" applyProtection="true">
      <alignment horizontal="right" vertical="center" textRotation="0" wrapText="false" shrinkToFit="false"/>
      <protection hidden="false"/>
    </xf>
    <xf xfId="0" fontId="9" numFmtId="0" fillId="2" borderId="25" applyFont="1" applyNumberFormat="0" applyFill="1" applyBorder="1" applyAlignment="1" applyProtection="true">
      <alignment horizontal="general" vertical="center" textRotation="0" wrapText="false" shrinkToFit="false"/>
      <protection locked="false" hidden="false"/>
    </xf>
    <xf xfId="0" fontId="8" numFmtId="0" fillId="2" borderId="26" applyFont="1" applyNumberFormat="0" applyFill="1" applyBorder="1" applyAlignment="1" applyProtection="true">
      <alignment horizontal="center" vertical="center" textRotation="0" wrapText="false" shrinkToFit="false"/>
      <protection locked="false" hidden="false"/>
    </xf>
    <xf xfId="0" fontId="9" numFmtId="0" fillId="0" borderId="24" applyFont="1" applyNumberFormat="0" applyFill="0" applyBorder="1" applyAlignment="1" applyProtection="true">
      <alignment horizontal="general" vertical="center" textRotation="0" wrapText="false" shrinkToFit="false"/>
      <protection locked="false" hidden="false"/>
    </xf>
    <xf xfId="0" fontId="9" numFmtId="10" fillId="0" borderId="17" applyFont="1" applyNumberFormat="1" applyFill="0" applyBorder="1" applyAlignment="1" applyProtection="true">
      <alignment horizontal="general" vertical="center" textRotation="0" wrapText="false" shrinkToFit="false"/>
      <protection locked="false" hidden="false"/>
    </xf>
    <xf xfId="0" fontId="9" numFmtId="0" fillId="2" borderId="18" applyFont="1" applyNumberFormat="0" applyFill="1" applyBorder="1" applyAlignment="1" applyProtection="true">
      <alignment horizontal="general" vertical="center" textRotation="0" wrapText="false" shrinkToFit="false"/>
      <protection locked="false" hidden="false"/>
    </xf>
    <xf xfId="0" fontId="8" numFmtId="10" fillId="0" borderId="27" applyFont="1" applyNumberFormat="1" applyFill="0" applyBorder="1" applyAlignment="1" applyProtection="true">
      <alignment horizontal="general" vertical="center" textRotation="0" wrapText="false" shrinkToFit="false"/>
      <protection hidden="false"/>
    </xf>
    <xf xfId="0" fontId="9" numFmtId="0" fillId="2" borderId="20" applyFont="1" applyNumberFormat="0" applyFill="1" applyBorder="1" applyAlignment="1" applyProtection="true">
      <alignment horizontal="general" vertical="center" textRotation="0" wrapText="false" shrinkToFit="false"/>
      <protection locked="false" hidden="false"/>
    </xf>
    <xf xfId="0" fontId="8" numFmtId="0" fillId="2" borderId="0" applyFont="1" applyNumberFormat="0" applyFill="1" applyBorder="0" applyAlignment="1" applyProtection="true">
      <alignment horizontal="center" vertical="center" textRotation="0" wrapText="false" shrinkToFit="false"/>
      <protection locked="false" hidden="false"/>
    </xf>
    <xf xfId="0" fontId="9" numFmtId="0" fillId="2" borderId="0" applyFont="1" applyNumberFormat="0" applyFill="1" applyBorder="0" applyAlignment="1" applyProtection="true">
      <alignment horizontal="general" vertical="center" textRotation="0" wrapText="false" shrinkToFit="false"/>
      <protection locked="false" hidden="false"/>
    </xf>
    <xf xfId="0" fontId="9" numFmtId="0" fillId="2" borderId="21" applyFont="1" applyNumberFormat="0" applyFill="1" applyBorder="1" applyAlignment="1" applyProtection="true">
      <alignment horizontal="general" vertical="center" textRotation="0" wrapText="false" shrinkToFit="false"/>
      <protection locked="false" hidden="false"/>
    </xf>
    <xf xfId="0" fontId="8" numFmtId="10" fillId="2" borderId="21" applyFont="1" applyNumberFormat="1" applyFill="1" applyBorder="1" applyAlignment="1" applyProtection="true">
      <alignment horizontal="general" vertical="center" textRotation="0" wrapText="false" shrinkToFit="false"/>
      <protection hidden="false"/>
    </xf>
    <xf xfId="0" fontId="8" numFmtId="0" fillId="2" borderId="20" applyFont="1" applyNumberFormat="0" applyFill="1" applyBorder="1" applyAlignment="1" applyProtection="true">
      <alignment horizontal="general" vertical="center" textRotation="0" wrapText="false" shrinkToFit="false"/>
      <protection locked="false" hidden="false"/>
    </xf>
    <xf xfId="0" fontId="9" numFmtId="0" fillId="2" borderId="0" applyFont="1" applyNumberFormat="0" applyFill="1" applyBorder="0" applyAlignment="1" applyProtection="true">
      <alignment horizontal="left" vertical="center" textRotation="0" wrapText="false" shrinkToFit="false"/>
      <protection locked="false" hidden="false"/>
    </xf>
    <xf xfId="0" fontId="8" numFmtId="0" fillId="2" borderId="21" applyFont="1" applyNumberFormat="0" applyFill="1" applyBorder="1" applyAlignment="1" applyProtection="true">
      <alignment horizontal="general" vertical="center" textRotation="0" wrapText="false" shrinkToFit="false"/>
      <protection locked="false" hidden="false"/>
    </xf>
    <xf xfId="0" fontId="7" numFmtId="0" fillId="2" borderId="20" applyFont="1" applyNumberFormat="0" applyFill="1" applyBorder="1" applyAlignment="0" applyProtection="true">
      <alignment horizontal="general" vertical="bottom" textRotation="0" wrapText="false" shrinkToFit="false"/>
      <protection locked="false" hidden="false"/>
    </xf>
    <xf xfId="0" fontId="7" numFmtId="0" fillId="2" borderId="0" applyFont="1" applyNumberFormat="0" applyFill="1" applyBorder="0" applyAlignment="0" applyProtection="true">
      <alignment horizontal="general" vertical="bottom" textRotation="0" wrapText="false" shrinkToFit="false"/>
      <protection locked="false" hidden="false"/>
    </xf>
    <xf xfId="0" fontId="7" numFmtId="0" fillId="2" borderId="0" applyFont="1" applyNumberFormat="0" applyFill="1" applyBorder="0" applyAlignment="1" applyProtection="true">
      <alignment horizontal="center" vertical="bottom" textRotation="0" wrapText="false" shrinkToFit="false"/>
      <protection locked="false" hidden="false"/>
    </xf>
    <xf xfId="0" fontId="7" numFmtId="0" fillId="2" borderId="21" applyFont="1" applyNumberFormat="0" applyFill="1" applyBorder="1" applyAlignment="1" applyProtection="true">
      <alignment horizontal="general" vertical="center" textRotation="0" wrapText="false" shrinkToFit="false"/>
      <protection locked="false" hidden="false"/>
    </xf>
    <xf xfId="0" fontId="7" numFmtId="0" fillId="2" borderId="9" applyFont="1" applyNumberFormat="0" applyFill="1" applyBorder="1" applyAlignment="0" applyProtection="true">
      <alignment horizontal="general" vertical="bottom" textRotation="0" wrapText="false" shrinkToFit="false"/>
      <protection locked="false" hidden="false"/>
    </xf>
    <xf xfId="0" fontId="7" numFmtId="0" fillId="2" borderId="10" applyFont="1" applyNumberFormat="0" applyFill="1" applyBorder="1" applyAlignment="0" applyProtection="true">
      <alignment horizontal="general" vertical="bottom" textRotation="0" wrapText="false" shrinkToFit="false"/>
      <protection locked="false" hidden="false"/>
    </xf>
    <xf xfId="0" fontId="7" numFmtId="0" fillId="2" borderId="10" applyFont="1" applyNumberFormat="0" applyFill="1" applyBorder="1" applyAlignment="1" applyProtection="true">
      <alignment horizontal="center" vertical="center" textRotation="0" wrapText="true" shrinkToFit="false"/>
      <protection locked="false" hidden="false"/>
    </xf>
    <xf xfId="0" fontId="11" numFmtId="0" fillId="2" borderId="11" applyFont="1" applyNumberFormat="0" applyFill="1" applyBorder="1" applyAlignment="1" applyProtection="true">
      <alignment horizontal="center" vertical="center" textRotation="0" wrapText="true" shrinkToFit="false"/>
      <protection locked="false" hidden="false"/>
    </xf>
    <xf xfId="0" fontId="7" numFmtId="0" fillId="0" borderId="0" applyFont="1" applyNumberFormat="0" applyFill="0" applyBorder="0" applyAlignment="0" applyProtection="true">
      <alignment horizontal="general" vertical="bottom" textRotation="0" wrapText="false" shrinkToFit="false"/>
      <protection locked="false" hidden="false"/>
    </xf>
    <xf xfId="0" fontId="7" numFmtId="0" fillId="0" borderId="0" applyFont="1" applyNumberFormat="0" applyFill="0" applyBorder="0" applyAlignment="0" applyProtection="true">
      <alignment horizontal="general" vertical="bottom" textRotation="0" wrapText="false" shrinkToFit="false"/>
      <protection locked="false" hidden="false"/>
    </xf>
    <xf xfId="0" fontId="0" numFmtId="164" fillId="0" borderId="0" applyFont="0" applyNumberFormat="1" applyFill="0" applyBorder="0" applyAlignment="1" applyProtection="true">
      <alignment horizontal="center" vertical="bottom" textRotation="0" wrapText="false" shrinkToFit="false"/>
      <protection hidden="false"/>
    </xf>
    <xf xfId="0" fontId="1" numFmtId="0" fillId="0" borderId="0" applyFont="1" applyNumberFormat="0" applyFill="0" applyBorder="0" applyAlignment="1" applyProtection="true">
      <alignment horizontal="general" vertical="center" textRotation="0" wrapText="false" shrinkToFit="false"/>
      <protection hidden="false"/>
    </xf>
    <xf xfId="0" fontId="1" numFmtId="0" fillId="5" borderId="28" applyFont="1" applyNumberFormat="0" applyFill="1" applyBorder="1" applyAlignment="1" applyProtection="true">
      <alignment horizontal="left" vertical="top" textRotation="0" wrapText="true" shrinkToFit="false"/>
      <protection hidden="false"/>
    </xf>
    <xf xfId="0" fontId="1" numFmtId="0" fillId="5" borderId="28" applyFont="1" applyNumberFormat="0" applyFill="1" applyBorder="1" applyAlignment="1" applyProtection="true">
      <alignment horizontal="center" vertical="top" textRotation="0" wrapText="true" shrinkToFit="false"/>
      <protection hidden="false"/>
    </xf>
    <xf xfId="0" fontId="1" numFmtId="0" fillId="6" borderId="28" applyFont="1" applyNumberFormat="0" applyFill="1" applyBorder="1" applyAlignment="1" applyProtection="true">
      <alignment horizontal="left" vertical="top" textRotation="0" wrapText="true" shrinkToFit="false"/>
      <protection hidden="false"/>
    </xf>
    <xf xfId="0" fontId="1" numFmtId="0" fillId="6" borderId="28" applyFont="1" applyNumberFormat="0" applyFill="1" applyBorder="1" applyAlignment="1" applyProtection="true">
      <alignment horizontal="center" vertical="top" textRotation="0" wrapText="true" shrinkToFit="false"/>
      <protection hidden="false"/>
    </xf>
    <xf xfId="0" fontId="1" numFmtId="0" fillId="7" borderId="28" applyFont="1" applyNumberFormat="0" applyFill="1" applyBorder="1" applyAlignment="1" applyProtection="true">
      <alignment horizontal="left" vertical="top" textRotation="0" wrapText="true" shrinkToFit="false"/>
      <protection hidden="false"/>
    </xf>
    <xf xfId="0" fontId="1" numFmtId="0" fillId="7" borderId="28" applyFont="1" applyNumberFormat="0" applyFill="1" applyBorder="1" applyAlignment="1" applyProtection="true">
      <alignment horizontal="center" vertical="top" textRotation="0" wrapText="true" shrinkToFit="false"/>
      <protection hidden="false"/>
    </xf>
    <xf xfId="0" fontId="2" numFmtId="0" fillId="8" borderId="28" applyFont="1" applyNumberFormat="0" applyFill="1" applyBorder="1" applyAlignment="1" applyProtection="true">
      <alignment horizontal="left" vertical="top" textRotation="0" wrapText="true" shrinkToFit="false"/>
      <protection hidden="false"/>
    </xf>
    <xf xfId="0" fontId="2" numFmtId="0" fillId="8" borderId="28" applyFont="1" applyNumberFormat="0" applyFill="1" applyBorder="1" applyAlignment="1" applyProtection="true">
      <alignment horizontal="center" vertical="top" textRotation="0" wrapText="true" shrinkToFit="false"/>
      <protection hidden="false"/>
    </xf>
    <xf xfId="0" fontId="1" numFmtId="165" fillId="0" borderId="0" applyFont="1" applyNumberFormat="1" applyFill="0" applyBorder="0" applyAlignment="1" applyProtection="true">
      <alignment horizontal="center" vertical="bottom" textRotation="0" wrapText="false" shrinkToFit="false"/>
      <protection hidden="false"/>
    </xf>
    <xf xfId="0" fontId="2" numFmtId="0" fillId="3" borderId="1" applyFont="1" applyNumberFormat="0" applyFill="1" applyBorder="1" applyAlignment="1" applyProtection="true">
      <alignment horizontal="center" vertical="bottom" textRotation="0" wrapText="false" shrinkToFit="false"/>
      <protection hidden="false"/>
    </xf>
    <xf xfId="0" fontId="0" numFmtId="0" fillId="0" borderId="0" applyFont="0" applyNumberFormat="0" applyFill="0" applyBorder="0" applyAlignment="1" applyProtection="true">
      <alignment horizontal="center" vertical="bottom" textRotation="0" wrapText="false" shrinkToFit="false"/>
      <protection hidden="false"/>
    </xf>
    <xf xfId="0" fontId="2" numFmtId="1" fillId="3" borderId="1" applyFont="1" applyNumberFormat="1" applyFill="1" applyBorder="1" applyAlignment="1" applyProtection="true">
      <alignment horizontal="left" vertical="center" textRotation="0" wrapText="true" shrinkToFit="false"/>
      <protection hidden="false"/>
    </xf>
    <xf xfId="0" fontId="0" numFmtId="164" fillId="0" borderId="0" applyFont="0" applyNumberFormat="1" applyFill="0" applyBorder="0" applyAlignment="0" applyProtection="true">
      <alignment horizontal="general" vertical="bottom" textRotation="0" wrapText="false" shrinkToFit="false"/>
      <protection hidden="false"/>
    </xf>
    <xf xfId="0" fontId="0" numFmtId="0" fillId="0" borderId="0" applyFont="0" applyNumberFormat="0" applyFill="0" applyBorder="0" applyAlignment="0" applyProtection="true">
      <alignment horizontal="general" vertical="bottom" textRotation="0" wrapText="false" shrinkToFit="false"/>
      <protection hidden="false"/>
    </xf>
    <xf xfId="0" fontId="0" numFmtId="0" fillId="0" borderId="0" applyFont="0" applyNumberFormat="0" applyFill="0" applyBorder="0" applyAlignment="1" applyProtection="true">
      <alignment horizontal="center" vertical="bottom" textRotation="0" wrapText="false" shrinkToFit="false"/>
      <protection hidden="false"/>
    </xf>
    <xf xfId="0" fontId="3" numFmtId="164" fillId="0" borderId="0" applyFont="1" applyNumberFormat="1" applyFill="0" applyBorder="0" applyAlignment="0" applyProtection="true">
      <alignment horizontal="general" vertical="bottom" textRotation="0" wrapText="false" shrinkToFit="false"/>
      <protection hidden="false"/>
    </xf>
    <xf xfId="0" fontId="3" numFmtId="164" fillId="0" borderId="0" applyFont="1" applyNumberFormat="1" applyFill="0" applyBorder="0" applyAlignment="1" applyProtection="true">
      <alignment horizontal="right" vertical="bottom" textRotation="0" wrapText="false" shrinkToFit="false"/>
      <protection hidden="false"/>
    </xf>
    <xf xfId="0" fontId="2" numFmtId="0" fillId="9" borderId="28" applyFont="1" applyNumberFormat="0" applyFill="1" applyBorder="1" applyAlignment="1" applyProtection="true">
      <alignment horizontal="left" vertical="top" textRotation="0" wrapText="true" shrinkToFit="false"/>
      <protection hidden="false"/>
    </xf>
    <xf xfId="0" fontId="2" numFmtId="0" fillId="9" borderId="28" applyFont="1" applyNumberFormat="0" applyFill="1" applyBorder="1" applyAlignment="1" applyProtection="true">
      <alignment horizontal="right" vertical="top" textRotation="0" wrapText="true" shrinkToFit="false"/>
      <protection hidden="false"/>
    </xf>
    <xf xfId="0" fontId="2" numFmtId="4" fillId="9" borderId="28" applyFont="1" applyNumberFormat="1" applyFill="1" applyBorder="1" applyAlignment="1" applyProtection="true">
      <alignment horizontal="right" vertical="top" textRotation="0" wrapText="true" shrinkToFit="false"/>
      <protection hidden="false"/>
    </xf>
    <xf xfId="0" fontId="1" numFmtId="0" fillId="5" borderId="28" applyFont="1" applyNumberFormat="0" applyFill="1" applyBorder="1" applyAlignment="1" applyProtection="true">
      <alignment horizontal="right" vertical="top" textRotation="0" wrapText="true" shrinkToFit="false"/>
      <protection hidden="false"/>
    </xf>
    <xf xfId="0" fontId="1" numFmtId="167" fillId="5" borderId="28" applyFont="1" applyNumberFormat="1" applyFill="1" applyBorder="1" applyAlignment="1" applyProtection="true">
      <alignment horizontal="right" vertical="top" textRotation="0" wrapText="true" shrinkToFit="false"/>
      <protection hidden="false"/>
    </xf>
    <xf xfId="0" fontId="1" numFmtId="4" fillId="5" borderId="28" applyFont="1" applyNumberFormat="1" applyFill="1" applyBorder="1" applyAlignment="1" applyProtection="true">
      <alignment horizontal="right" vertical="top" textRotation="0" wrapText="true" shrinkToFit="false"/>
      <protection hidden="false"/>
    </xf>
    <xf xfId="0" fontId="1" numFmtId="0" fillId="6" borderId="28" applyFont="1" applyNumberFormat="0" applyFill="1" applyBorder="1" applyAlignment="1" applyProtection="true">
      <alignment horizontal="right" vertical="top" textRotation="0" wrapText="true" shrinkToFit="false"/>
      <protection hidden="false"/>
    </xf>
    <xf xfId="0" fontId="1" numFmtId="167" fillId="6" borderId="28" applyFont="1" applyNumberFormat="1" applyFill="1" applyBorder="1" applyAlignment="1" applyProtection="true">
      <alignment horizontal="right" vertical="top" textRotation="0" wrapText="true" shrinkToFit="false"/>
      <protection hidden="false"/>
    </xf>
    <xf xfId="0" fontId="1" numFmtId="4" fillId="6" borderId="28" applyFont="1" applyNumberFormat="1" applyFill="1" applyBorder="1" applyAlignment="1" applyProtection="true">
      <alignment horizontal="right" vertical="top" textRotation="0" wrapText="true" shrinkToFit="false"/>
      <protection hidden="false"/>
    </xf>
    <xf xfId="0" fontId="1" numFmtId="0" fillId="7" borderId="28" applyFont="1" applyNumberFormat="0" applyFill="1" applyBorder="1" applyAlignment="1" applyProtection="true">
      <alignment horizontal="right" vertical="top" textRotation="0" wrapText="true" shrinkToFit="false"/>
      <protection hidden="false"/>
    </xf>
    <xf xfId="0" fontId="1" numFmtId="167" fillId="7" borderId="28" applyFont="1" applyNumberFormat="1" applyFill="1" applyBorder="1" applyAlignment="1" applyProtection="true">
      <alignment horizontal="right" vertical="top" textRotation="0" wrapText="true" shrinkToFit="false"/>
      <protection hidden="false"/>
    </xf>
    <xf xfId="0" fontId="1" numFmtId="4" fillId="7" borderId="28" applyFont="1" applyNumberFormat="1" applyFill="1" applyBorder="1" applyAlignment="1" applyProtection="true">
      <alignment horizontal="right" vertical="top" textRotation="0" wrapText="true" shrinkToFit="false"/>
      <protection hidden="false"/>
    </xf>
    <xf xfId="0" fontId="1" numFmtId="0" fillId="5" borderId="29" applyFont="1" applyNumberFormat="0" applyFill="1" applyBorder="1" applyAlignment="1" applyProtection="true">
      <alignment horizontal="left" vertical="top" textRotation="0" wrapText="true" shrinkToFit="false"/>
      <protection hidden="false"/>
    </xf>
    <xf xfId="0" fontId="1" numFmtId="0" fillId="10" borderId="28" applyFont="1" applyNumberFormat="0" applyFill="1" applyBorder="1" applyAlignment="1" applyProtection="true">
      <alignment horizontal="left" vertical="top" textRotation="0" wrapText="true" shrinkToFit="false"/>
      <protection hidden="false"/>
    </xf>
    <xf xfId="0" fontId="1" numFmtId="0" fillId="10" borderId="28" applyFont="1" applyNumberFormat="0" applyFill="1" applyBorder="1" applyAlignment="1" applyProtection="true">
      <alignment horizontal="right" vertical="top" textRotation="0" wrapText="true" shrinkToFit="false"/>
      <protection hidden="false"/>
    </xf>
    <xf xfId="0" fontId="1" numFmtId="0" fillId="10" borderId="28" applyFont="1" applyNumberFormat="0" applyFill="1" applyBorder="1" applyAlignment="1" applyProtection="true">
      <alignment horizontal="center" vertical="top" textRotation="0" wrapText="true" shrinkToFit="false"/>
      <protection hidden="false"/>
    </xf>
    <xf xfId="0" fontId="1" numFmtId="4" fillId="10" borderId="28" applyFont="1" applyNumberFormat="1" applyFill="1" applyBorder="1" applyAlignment="1" applyProtection="true">
      <alignment horizontal="right" vertical="top" textRotation="0" wrapText="true" shrinkToFit="false"/>
      <protection hidden="false"/>
    </xf>
    <xf xfId="0" fontId="2" numFmtId="0" fillId="8" borderId="28" applyFont="1" applyNumberFormat="0" applyFill="1" applyBorder="1" applyAlignment="1" applyProtection="true">
      <alignment horizontal="right" vertical="top" textRotation="0" wrapText="true" shrinkToFit="false"/>
      <protection hidden="false"/>
    </xf>
    <xf xfId="0" fontId="2" numFmtId="0" fillId="8" borderId="0" applyFont="1" applyNumberFormat="0" applyFill="1" applyBorder="0" applyAlignment="1" applyProtection="true">
      <alignment horizontal="left" vertical="top" textRotation="0" wrapText="true" shrinkToFit="false"/>
      <protection hidden="false"/>
    </xf>
    <xf xfId="0" fontId="1" numFmtId="0" fillId="0" borderId="1" applyFont="1" applyNumberFormat="0" applyFill="0" applyBorder="1" applyAlignment="1" applyProtection="true">
      <alignment horizontal="right" vertical="center" textRotation="0" wrapText="true" shrinkToFit="false"/>
      <protection hidden="false"/>
    </xf>
    <xf xfId="0" fontId="1" numFmtId="0" fillId="0" borderId="1" applyFont="1" applyNumberFormat="0" applyFill="0" applyBorder="1" applyAlignment="1" applyProtection="true">
      <alignment horizontal="center" vertical="center" textRotation="0" wrapText="true" shrinkToFit="false"/>
      <protection hidden="false"/>
    </xf>
    <xf xfId="0" fontId="1" numFmtId="2" fillId="0" borderId="1" applyFont="1" applyNumberFormat="1" applyFill="0" applyBorder="1" applyAlignment="1" applyProtection="true">
      <alignment horizontal="center" vertical="center" textRotation="0" wrapText="true" shrinkToFit="false"/>
      <protection hidden="false"/>
    </xf>
    <xf xfId="0" fontId="1" numFmtId="4" fillId="0" borderId="1" applyFont="1" applyNumberFormat="1" applyFill="0" applyBorder="1" applyAlignment="1" applyProtection="true">
      <alignment horizontal="center" vertical="center" textRotation="0" wrapText="true" shrinkToFit="false"/>
      <protection hidden="false"/>
    </xf>
    <xf xfId="0" fontId="1" numFmtId="0" fillId="8" borderId="0" applyFont="1" applyNumberFormat="0" applyFill="1" applyBorder="0" applyAlignment="1" applyProtection="true">
      <alignment horizontal="center" vertical="top" textRotation="0" wrapText="true" shrinkToFit="false"/>
      <protection hidden="false"/>
    </xf>
    <xf xfId="0" fontId="2" numFmtId="0" fillId="8" borderId="0" applyFont="1" applyNumberFormat="0" applyFill="1" applyBorder="0" applyAlignment="1" applyProtection="true">
      <alignment horizontal="right" vertical="top" textRotation="0" wrapText="true" shrinkToFit="false"/>
      <protection hidden="false"/>
    </xf>
    <xf xfId="0" fontId="2" numFmtId="4" fillId="8" borderId="0" applyFont="1" applyNumberFormat="1" applyFill="1" applyBorder="0" applyAlignment="1" applyProtection="true">
      <alignment horizontal="general" vertical="top" textRotation="0" wrapText="true" shrinkToFit="false"/>
      <protection hidden="false"/>
    </xf>
    <xf xfId="0" fontId="2" numFmtId="0" fillId="8" borderId="0" applyFont="1" applyNumberFormat="0" applyFill="1" applyBorder="0" applyAlignment="1" applyProtection="true">
      <alignment horizontal="general" vertical="top" textRotation="0" wrapText="true" shrinkToFit="false"/>
      <protection hidden="false"/>
    </xf>
    <xf xfId="0" fontId="1" numFmtId="0" fillId="0" borderId="0" applyFont="1" applyNumberFormat="0" applyFill="0" applyBorder="0" applyAlignment="0" applyProtection="true">
      <alignment horizontal="general" vertical="bottom" textRotation="0" wrapText="false" shrinkToFit="false"/>
      <protection hidden="false"/>
    </xf>
    <xf xfId="0" fontId="1" numFmtId="0" fillId="0" borderId="0" applyFont="1" applyNumberFormat="0" applyFill="0" applyBorder="0" applyAlignment="0" applyProtection="true">
      <alignment horizontal="general" vertical="bottom" textRotation="0" wrapText="false" shrinkToFit="false"/>
      <protection hidden="false"/>
    </xf>
    <xf xfId="0" fontId="1" numFmtId="2" fillId="10" borderId="28" applyFont="1" applyNumberFormat="1" applyFill="1" applyBorder="1" applyAlignment="1" applyProtection="true">
      <alignment horizontal="right" vertical="top" textRotation="0" wrapText="true" shrinkToFit="false"/>
      <protection hidden="false"/>
    </xf>
    <xf xfId="0" fontId="1" numFmtId="2" fillId="7" borderId="28" applyFont="1" applyNumberFormat="1" applyFill="1" applyBorder="1" applyAlignment="1" applyProtection="true">
      <alignment horizontal="right" vertical="top" textRotation="0" wrapText="true" shrinkToFit="false"/>
      <protection hidden="false"/>
    </xf>
    <xf xfId="0" fontId="7" numFmtId="0" fillId="8" borderId="0" applyFont="1" applyNumberFormat="0" applyFill="1" applyBorder="0" applyAlignment="1" applyProtection="true">
      <alignment horizontal="right" vertical="top" textRotation="0" wrapText="true" shrinkToFit="false"/>
      <protection hidden="false"/>
    </xf>
    <xf xfId="0" fontId="7" numFmtId="0" fillId="8" borderId="0" applyFont="1" applyNumberFormat="0" applyFill="1" applyBorder="0" applyAlignment="1" applyProtection="true">
      <alignment horizontal="center" vertical="top" textRotation="0" wrapText="true" shrinkToFit="false"/>
      <protection hidden="false"/>
    </xf>
    <xf xfId="0" fontId="11" numFmtId="0" fillId="8" borderId="0" applyFont="1" applyNumberFormat="0" applyFill="1" applyBorder="0" applyAlignment="1" applyProtection="true">
      <alignment horizontal="right" vertical="top" textRotation="0" wrapText="true" shrinkToFit="false"/>
      <protection hidden="false"/>
    </xf>
    <xf xfId="0" fontId="0" numFmtId="4" fillId="0" borderId="0" applyFont="0" applyNumberFormat="1" applyFill="0" applyBorder="0" applyAlignment="0" applyProtection="true">
      <alignment horizontal="general" vertical="bottom" textRotation="0" wrapText="false" shrinkToFit="false"/>
      <protection hidden="false"/>
    </xf>
    <xf xfId="0" fontId="0" numFmtId="0" fillId="0" borderId="0" applyFont="0" applyNumberFormat="0" applyFill="0" applyBorder="0" applyAlignment="0" applyProtection="true">
      <alignment horizontal="general" vertical="bottom" textRotation="0" wrapText="false" shrinkToFit="false"/>
      <protection hidden="false"/>
    </xf>
    <xf xfId="0" fontId="2" numFmtId="1" fillId="3" borderId="1" applyFont="1" applyNumberFormat="1" applyFill="1" applyBorder="1" applyAlignment="1" applyProtection="true">
      <alignment horizontal="left" vertical="center" textRotation="0" wrapText="true" shrinkToFit="false"/>
      <protection hidden="false"/>
    </xf>
    <xf xfId="0" fontId="0" numFmtId="0" fillId="0" borderId="0" applyFont="0" applyNumberFormat="0" applyFill="0" applyBorder="0" applyAlignment="1" applyProtection="true">
      <alignment horizontal="center" vertical="bottom" textRotation="0" wrapText="false" shrinkToFit="false"/>
      <protection hidden="false"/>
    </xf>
    <xf xfId="0" fontId="0" numFmtId="0" fillId="0" borderId="0" applyFont="0" applyNumberFormat="0" applyFill="0" applyBorder="0" applyAlignment="0" applyProtection="true">
      <alignment horizontal="general" vertical="bottom" textRotation="0" wrapText="false" shrinkToFit="false"/>
      <protection hidden="false"/>
    </xf>
    <xf xfId="0" fontId="0" numFmtId="0" fillId="0" borderId="0" applyFont="0" applyNumberFormat="0" applyFill="0" applyBorder="0" applyAlignment="0" applyProtection="true">
      <alignment horizontal="general" vertical="bottom" textRotation="0" wrapText="false" shrinkToFit="false"/>
      <protection hidden="false"/>
    </xf>
    <xf xfId="0" fontId="2" numFmtId="0" fillId="8" borderId="28" applyFont="1" applyNumberFormat="0" applyFill="1" applyBorder="1" applyAlignment="1" applyProtection="true">
      <alignment horizontal="right" vertical="top" textRotation="0" wrapText="true" shrinkToFit="false"/>
      <protection hidden="false"/>
    </xf>
    <xf xfId="0" fontId="2" numFmtId="0" fillId="8" borderId="28" applyFont="1" applyNumberFormat="0" applyFill="1" applyBorder="1" applyAlignment="1" applyProtection="true">
      <alignment horizontal="center" vertical="top" textRotation="0" wrapText="true" shrinkToFit="false"/>
      <protection hidden="false"/>
    </xf>
    <xf xfId="0" fontId="2" numFmtId="0" fillId="8" borderId="28" applyFont="1" applyNumberFormat="0" applyFill="1" applyBorder="1" applyAlignment="1" applyProtection="true">
      <alignment horizontal="left" vertical="top" textRotation="0" wrapText="true" shrinkToFit="false"/>
      <protection hidden="false"/>
    </xf>
    <xf xfId="0" fontId="12" numFmtId="0" fillId="3" borderId="30" applyFont="1" applyNumberFormat="0" applyFill="1" applyBorder="1" applyAlignment="1" applyProtection="true">
      <alignment horizontal="general" vertical="center" textRotation="0" wrapText="true" shrinkToFit="false"/>
      <protection hidden="false"/>
    </xf>
    <xf xfId="0" fontId="13" numFmtId="0" fillId="0" borderId="0" applyFont="1" applyNumberFormat="0" applyFill="0" applyBorder="0" applyAlignment="1" applyProtection="true">
      <alignment horizontal="center" vertical="top" textRotation="0" wrapText="true" shrinkToFit="false"/>
      <protection hidden="false"/>
    </xf>
    <xf xfId="0" fontId="10" numFmtId="0" fillId="0" borderId="0" applyFont="1" applyNumberFormat="0" applyFill="0" applyBorder="0" applyAlignment="0" applyProtection="true">
      <alignment horizontal="general" vertical="bottom" textRotation="0" wrapText="false" shrinkToFit="false"/>
      <protection hidden="false"/>
    </xf>
    <xf xfId="0" fontId="7" numFmtId="4" fillId="11" borderId="28" applyFont="1" applyNumberFormat="1" applyFill="1" applyBorder="1" applyAlignment="1" applyProtection="true">
      <alignment horizontal="right" vertical="top" textRotation="0" wrapText="true" shrinkToFit="false"/>
      <protection hidden="false"/>
    </xf>
    <xf xfId="0" fontId="7" numFmtId="4" fillId="12" borderId="28" applyFont="1" applyNumberFormat="1" applyFill="1" applyBorder="1" applyAlignment="1" applyProtection="true">
      <alignment horizontal="right" vertical="top" textRotation="0" wrapText="true" shrinkToFit="false"/>
      <protection hidden="false"/>
    </xf>
    <xf xfId="0" fontId="7" numFmtId="4" fillId="13" borderId="28" applyFont="1" applyNumberFormat="1" applyFill="1" applyBorder="1" applyAlignment="1" applyProtection="true">
      <alignment horizontal="right" vertical="top" textRotation="0" wrapText="true" shrinkToFit="false"/>
      <protection hidden="false"/>
    </xf>
    <xf xfId="0" fontId="7" numFmtId="0" fillId="12" borderId="28" applyFont="1" applyNumberFormat="0" applyFill="1" applyBorder="1" applyAlignment="1" applyProtection="true">
      <alignment horizontal="right" vertical="top" textRotation="0" wrapText="true" shrinkToFit="false"/>
      <protection hidden="false"/>
    </xf>
    <xf xfId="0" fontId="7" numFmtId="0" fillId="12" borderId="28" applyFont="1" applyNumberFormat="0" applyFill="1" applyBorder="1" applyAlignment="1" applyProtection="true">
      <alignment horizontal="left" vertical="top" textRotation="0" wrapText="true" shrinkToFit="false"/>
      <protection hidden="false"/>
    </xf>
    <xf xfId="0" fontId="7" numFmtId="0" fillId="12" borderId="28" applyFont="1" applyNumberFormat="0" applyFill="1" applyBorder="1" applyAlignment="1" applyProtection="true">
      <alignment horizontal="center" vertical="top" textRotation="0" wrapText="true" shrinkToFit="false"/>
      <protection hidden="false"/>
    </xf>
    <xf xfId="0" fontId="7" numFmtId="167" fillId="12" borderId="28" applyFont="1" applyNumberFormat="1" applyFill="1" applyBorder="1" applyAlignment="1" applyProtection="true">
      <alignment horizontal="right" vertical="top" textRotation="0" wrapText="true" shrinkToFit="false"/>
      <protection hidden="false"/>
    </xf>
    <xf xfId="0" fontId="7" numFmtId="167" fillId="11" borderId="28" applyFont="1" applyNumberFormat="1" applyFill="1" applyBorder="1" applyAlignment="1" applyProtection="true">
      <alignment horizontal="right" vertical="top" textRotation="0" wrapText="true" shrinkToFit="false"/>
      <protection hidden="false"/>
    </xf>
    <xf xfId="0" fontId="7" numFmtId="0" fillId="11" borderId="28" applyFont="1" applyNumberFormat="0" applyFill="1" applyBorder="1" applyAlignment="1" applyProtection="true">
      <alignment horizontal="left" vertical="top" textRotation="0" wrapText="true" shrinkToFit="false"/>
      <protection hidden="false"/>
    </xf>
    <xf xfId="0" fontId="7" numFmtId="0" fillId="11" borderId="28" applyFont="1" applyNumberFormat="0" applyFill="1" applyBorder="1" applyAlignment="1" applyProtection="true">
      <alignment horizontal="right" vertical="top" textRotation="0" wrapText="true" shrinkToFit="false"/>
      <protection hidden="false"/>
    </xf>
    <xf xfId="0" fontId="7" numFmtId="0" fillId="11" borderId="28" applyFont="1" applyNumberFormat="0" applyFill="1" applyBorder="1" applyAlignment="1" applyProtection="true">
      <alignment horizontal="center" vertical="top" textRotation="0" wrapText="true" shrinkToFit="false"/>
      <protection hidden="false"/>
    </xf>
    <xf xfId="0" fontId="7" numFmtId="0" fillId="13" borderId="28" applyFont="1" applyNumberFormat="0" applyFill="1" applyBorder="1" applyAlignment="1" applyProtection="true">
      <alignment horizontal="left" vertical="top" textRotation="0" wrapText="true" shrinkToFit="false"/>
      <protection hidden="false"/>
    </xf>
    <xf xfId="0" fontId="7" numFmtId="0" fillId="13" borderId="28" applyFont="1" applyNumberFormat="0" applyFill="1" applyBorder="1" applyAlignment="1" applyProtection="true">
      <alignment horizontal="right" vertical="top" textRotation="0" wrapText="true" shrinkToFit="false"/>
      <protection hidden="false"/>
    </xf>
    <xf xfId="0" fontId="7" numFmtId="0" fillId="13" borderId="28" applyFont="1" applyNumberFormat="0" applyFill="1" applyBorder="1" applyAlignment="1" applyProtection="true">
      <alignment horizontal="center" vertical="top" textRotation="0" wrapText="true" shrinkToFit="false"/>
      <protection hidden="false"/>
    </xf>
    <xf xfId="0" fontId="7" numFmtId="167" fillId="13" borderId="28" applyFont="1" applyNumberFormat="1" applyFill="1" applyBorder="1" applyAlignment="1" applyProtection="true">
      <alignment horizontal="right" vertical="top" textRotation="0" wrapText="true" shrinkToFit="false"/>
      <protection hidden="false"/>
    </xf>
    <xf xfId="0" fontId="10" numFmtId="0" fillId="2" borderId="28" applyFont="1" applyNumberFormat="0" applyFill="1" applyBorder="1" applyAlignment="1" applyProtection="true">
      <alignment horizontal="left" vertical="top" textRotation="0" wrapText="true" shrinkToFit="false"/>
      <protection hidden="false"/>
    </xf>
    <xf xfId="0" fontId="10" numFmtId="0" fillId="2" borderId="28" applyFont="1" applyNumberFormat="0" applyFill="1" applyBorder="1" applyAlignment="1" applyProtection="true">
      <alignment horizontal="right" vertical="top" textRotation="0" wrapText="true" shrinkToFit="false"/>
      <protection hidden="false"/>
    </xf>
    <xf xfId="0" fontId="7" numFmtId="4" fillId="2" borderId="0" applyFont="1" applyNumberFormat="1" applyFill="1" applyBorder="0" applyAlignment="1" applyProtection="true">
      <alignment horizontal="right" vertical="top" textRotation="0" wrapText="true" shrinkToFit="false"/>
      <protection hidden="false"/>
    </xf>
    <xf xfId="0" fontId="1" numFmtId="4" fillId="0" borderId="1" applyFont="1" applyNumberFormat="1" applyFill="0" applyBorder="1" applyAlignment="1" applyProtection="true">
      <alignment horizontal="center" vertical="center" textRotation="0" wrapText="false" shrinkToFit="false"/>
      <protection hidden="false"/>
    </xf>
    <xf xfId="0" fontId="3" numFmtId="0" fillId="0" borderId="0" applyFont="1" applyNumberFormat="0" applyFill="0" applyBorder="0" applyAlignment="0" applyProtection="true">
      <alignment horizontal="general" vertical="bottom" textRotation="0" wrapText="false" shrinkToFit="false"/>
      <protection hidden="false"/>
    </xf>
    <xf xfId="0" fontId="1" numFmtId="0" fillId="0" borderId="1" applyFont="1" applyNumberFormat="0" applyFill="0" applyBorder="1" applyAlignment="1" applyProtection="true">
      <alignment horizontal="center" vertical="center" textRotation="0" wrapText="false" shrinkToFit="false"/>
      <protection hidden="false"/>
    </xf>
    <xf xfId="0" fontId="1" numFmtId="1" fillId="2" borderId="1" applyFont="1" applyNumberFormat="1" applyFill="1" applyBorder="1" applyAlignment="1" applyProtection="true">
      <alignment horizontal="center" vertical="center" textRotation="0" wrapText="true" shrinkToFit="false"/>
      <protection hidden="false"/>
    </xf>
    <xf xfId="0" fontId="1" numFmtId="0" fillId="0" borderId="1" applyFont="1" applyNumberFormat="0" applyFill="0" applyBorder="1" applyAlignment="1" applyProtection="true">
      <alignment horizontal="left" vertical="center" textRotation="0" wrapText="true" shrinkToFit="false"/>
      <protection hidden="false"/>
    </xf>
    <xf xfId="0" fontId="1" numFmtId="164" fillId="0" borderId="1" applyFont="1" applyNumberFormat="1" applyFill="0" applyBorder="1" applyAlignment="1" applyProtection="true">
      <alignment horizontal="center" vertical="center" textRotation="0" wrapText="false" shrinkToFit="true"/>
      <protection hidden="false"/>
    </xf>
    <xf xfId="0" fontId="0" numFmtId="0" fillId="0" borderId="0" applyFont="0" applyNumberFormat="0" applyFill="0" applyBorder="0" applyAlignment="0" applyProtection="true">
      <alignment horizontal="general" vertical="bottom" textRotation="0" wrapText="false" shrinkToFit="false"/>
      <protection hidden="false"/>
    </xf>
    <xf xfId="0" fontId="1" numFmtId="0" fillId="0" borderId="1" applyFont="1" applyNumberFormat="0" applyFill="0" applyBorder="1" applyAlignment="1" applyProtection="true">
      <alignment horizontal="center" vertical="center" textRotation="0" wrapText="false" shrinkToFit="false"/>
      <protection hidden="false"/>
    </xf>
    <xf xfId="0" fontId="1" numFmtId="1" fillId="2" borderId="1" applyFont="1" applyNumberFormat="1" applyFill="1" applyBorder="1" applyAlignment="1" applyProtection="true">
      <alignment horizontal="center" vertical="center" textRotation="0" wrapText="true" shrinkToFit="false"/>
      <protection hidden="false"/>
    </xf>
    <xf xfId="0" fontId="1" numFmtId="0" fillId="0" borderId="1" applyFont="1" applyNumberFormat="0" applyFill="0" applyBorder="1" applyAlignment="1" applyProtection="true">
      <alignment horizontal="left" vertical="center" textRotation="0" wrapText="true" shrinkToFit="false"/>
      <protection hidden="false"/>
    </xf>
    <xf xfId="0" fontId="1" numFmtId="164" fillId="0" borderId="1" applyFont="1" applyNumberFormat="1" applyFill="0" applyBorder="1" applyAlignment="1" applyProtection="true">
      <alignment horizontal="center" vertical="center" textRotation="0" wrapText="false" shrinkToFit="true"/>
      <protection hidden="false"/>
    </xf>
    <xf xfId="0" fontId="1" numFmtId="0" fillId="5" borderId="29" applyFont="1" applyNumberFormat="0" applyFill="1" applyBorder="1" applyAlignment="1" applyProtection="true">
      <alignment horizontal="left" vertical="top" textRotation="0" wrapText="true" shrinkToFit="false"/>
      <protection hidden="false"/>
    </xf>
    <xf xfId="0" fontId="1" numFmtId="0" fillId="5" borderId="28" applyFont="1" applyNumberFormat="0" applyFill="1" applyBorder="1" applyAlignment="1" applyProtection="true">
      <alignment horizontal="left" vertical="top" textRotation="0" wrapText="true" shrinkToFit="false"/>
      <protection hidden="false"/>
    </xf>
    <xf xfId="0" fontId="1" numFmtId="0" fillId="5" borderId="28" applyFont="1" applyNumberFormat="0" applyFill="1" applyBorder="1" applyAlignment="1" applyProtection="true">
      <alignment horizontal="center" vertical="top" textRotation="0" wrapText="true" shrinkToFit="false"/>
      <protection hidden="false"/>
    </xf>
    <xf xfId="0" fontId="1" numFmtId="0" fillId="6" borderId="28" applyFont="1" applyNumberFormat="0" applyFill="1" applyBorder="1" applyAlignment="1" applyProtection="true">
      <alignment horizontal="left" vertical="top" textRotation="0" wrapText="true" shrinkToFit="false"/>
      <protection hidden="false"/>
    </xf>
    <xf xfId="0" fontId="1" numFmtId="0" fillId="6" borderId="28" applyFont="1" applyNumberFormat="0" applyFill="1" applyBorder="1" applyAlignment="1" applyProtection="true">
      <alignment horizontal="center" vertical="top" textRotation="0" wrapText="true" shrinkToFit="false"/>
      <protection hidden="false"/>
    </xf>
    <xf xfId="0" fontId="1" numFmtId="0" fillId="7" borderId="28" applyFont="1" applyNumberFormat="0" applyFill="1" applyBorder="1" applyAlignment="1" applyProtection="true">
      <alignment horizontal="left" vertical="top" textRotation="0" wrapText="true" shrinkToFit="false"/>
      <protection hidden="false"/>
    </xf>
    <xf xfId="0" fontId="1" numFmtId="0" fillId="7" borderId="28" applyFont="1" applyNumberFormat="0" applyFill="1" applyBorder="1" applyAlignment="1" applyProtection="true">
      <alignment horizontal="center" vertical="top" textRotation="0" wrapText="true" shrinkToFit="false"/>
      <protection hidden="false"/>
    </xf>
    <xf xfId="0" fontId="2" numFmtId="0" fillId="8" borderId="28" applyFont="1" applyNumberFormat="0" applyFill="1" applyBorder="1" applyAlignment="1" applyProtection="true">
      <alignment horizontal="left" vertical="top" textRotation="0" wrapText="true" shrinkToFit="false"/>
      <protection hidden="false"/>
    </xf>
    <xf xfId="0" fontId="2" numFmtId="0" fillId="8" borderId="28" applyFont="1" applyNumberFormat="0" applyFill="1" applyBorder="1" applyAlignment="1" applyProtection="true">
      <alignment horizontal="center" vertical="top" textRotation="0" wrapText="true" shrinkToFit="false"/>
      <protection hidden="false"/>
    </xf>
    <xf xfId="0" fontId="1" numFmtId="0" fillId="5" borderId="28" applyFont="1" applyNumberFormat="0" applyFill="1" applyBorder="1" applyAlignment="1" applyProtection="true">
      <alignment horizontal="right" vertical="top" textRotation="0" wrapText="true" shrinkToFit="false"/>
      <protection hidden="false"/>
    </xf>
    <xf xfId="0" fontId="1" numFmtId="167" fillId="5" borderId="28" applyFont="1" applyNumberFormat="1" applyFill="1" applyBorder="1" applyAlignment="1" applyProtection="true">
      <alignment horizontal="right" vertical="top" textRotation="0" wrapText="true" shrinkToFit="false"/>
      <protection hidden="false"/>
    </xf>
    <xf xfId="0" fontId="1" numFmtId="4" fillId="5" borderId="28" applyFont="1" applyNumberFormat="1" applyFill="1" applyBorder="1" applyAlignment="1" applyProtection="true">
      <alignment horizontal="right" vertical="top" textRotation="0" wrapText="true" shrinkToFit="false"/>
      <protection hidden="false"/>
    </xf>
    <xf xfId="0" fontId="1" numFmtId="0" fillId="6" borderId="28" applyFont="1" applyNumberFormat="0" applyFill="1" applyBorder="1" applyAlignment="1" applyProtection="true">
      <alignment horizontal="right" vertical="top" textRotation="0" wrapText="true" shrinkToFit="false"/>
      <protection hidden="false"/>
    </xf>
    <xf xfId="0" fontId="1" numFmtId="167" fillId="6" borderId="28" applyFont="1" applyNumberFormat="1" applyFill="1" applyBorder="1" applyAlignment="1" applyProtection="true">
      <alignment horizontal="right" vertical="top" textRotation="0" wrapText="true" shrinkToFit="false"/>
      <protection hidden="false"/>
    </xf>
    <xf xfId="0" fontId="1" numFmtId="4" fillId="6" borderId="28" applyFont="1" applyNumberFormat="1" applyFill="1" applyBorder="1" applyAlignment="1" applyProtection="true">
      <alignment horizontal="right" vertical="top" textRotation="0" wrapText="true" shrinkToFit="false"/>
      <protection hidden="false"/>
    </xf>
    <xf xfId="0" fontId="1" numFmtId="0" fillId="7" borderId="28" applyFont="1" applyNumberFormat="0" applyFill="1" applyBorder="1" applyAlignment="1" applyProtection="true">
      <alignment horizontal="right" vertical="top" textRotation="0" wrapText="true" shrinkToFit="false"/>
      <protection hidden="false"/>
    </xf>
    <xf xfId="0" fontId="1" numFmtId="167" fillId="7" borderId="28" applyFont="1" applyNumberFormat="1" applyFill="1" applyBorder="1" applyAlignment="1" applyProtection="true">
      <alignment horizontal="right" vertical="top" textRotation="0" wrapText="true" shrinkToFit="false"/>
      <protection hidden="false"/>
    </xf>
    <xf xfId="0" fontId="1" numFmtId="4" fillId="7" borderId="28" applyFont="1" applyNumberFormat="1" applyFill="1" applyBorder="1" applyAlignment="1" applyProtection="true">
      <alignment horizontal="right" vertical="top" textRotation="0" wrapText="true" shrinkToFit="false"/>
      <protection hidden="false"/>
    </xf>
    <xf xfId="0" fontId="2" numFmtId="0" fillId="8" borderId="28" applyFont="1" applyNumberFormat="0" applyFill="1" applyBorder="1" applyAlignment="1" applyProtection="true">
      <alignment horizontal="right" vertical="top" textRotation="0" wrapText="true" shrinkToFit="false"/>
      <protection hidden="false"/>
    </xf>
    <xf xfId="0" fontId="2" numFmtId="0" fillId="3" borderId="31" applyFont="1" applyNumberFormat="0" applyFill="1" applyBorder="1" applyAlignment="1" applyProtection="true">
      <alignment horizontal="left" vertical="center" textRotation="0" wrapText="true" shrinkToFit="false"/>
      <protection hidden="false"/>
    </xf>
    <xf xfId="0" fontId="2" numFmtId="0" fillId="3" borderId="32" applyFont="1" applyNumberFormat="0" applyFill="1" applyBorder="1" applyAlignment="1" applyProtection="true">
      <alignment horizontal="left" vertical="center" textRotation="0" wrapText="true" shrinkToFit="false"/>
      <protection hidden="false"/>
    </xf>
    <xf xfId="0" fontId="2" numFmtId="0" fillId="3" borderId="26" applyFont="1" applyNumberFormat="0" applyFill="1" applyBorder="1" applyAlignment="1" applyProtection="true">
      <alignment horizontal="left" vertical="center" textRotation="0" wrapText="true" shrinkToFit="false"/>
      <protection hidden="false"/>
    </xf>
    <xf xfId="0" fontId="2" numFmtId="0" fillId="3" borderId="32" applyFont="1" applyNumberFormat="0" applyFill="1" applyBorder="1" applyAlignment="1" applyProtection="true">
      <alignment horizontal="center" vertical="center" textRotation="0" wrapText="true" shrinkToFit="false"/>
      <protection hidden="false"/>
    </xf>
    <xf xfId="0" fontId="2" numFmtId="0" fillId="3" borderId="26" applyFont="1" applyNumberFormat="0" applyFill="1" applyBorder="1" applyAlignment="1" applyProtection="true">
      <alignment horizontal="center" vertical="center" textRotation="0" wrapText="true" shrinkToFit="false"/>
      <protection hidden="false"/>
    </xf>
    <xf xfId="0" fontId="2" numFmtId="168" fillId="4" borderId="6" applyFont="1" applyNumberFormat="1" applyFill="1" applyBorder="1" applyAlignment="1" applyProtection="true">
      <alignment horizontal="right" vertical="center" textRotation="0" wrapText="false" shrinkToFit="false"/>
      <protection locked="false" hidden="false"/>
    </xf>
    <xf xfId="0" fontId="2" numFmtId="168" fillId="4" borderId="2" applyFont="1" applyNumberFormat="1" applyFill="1" applyBorder="1" applyAlignment="1" applyProtection="true">
      <alignment horizontal="right" vertical="center" textRotation="0" wrapText="false" shrinkToFit="false"/>
      <protection locked="false" hidden="false"/>
    </xf>
    <xf xfId="0" fontId="14" numFmtId="0" fillId="3" borderId="6" applyFont="1" applyNumberFormat="0" applyFill="1" applyBorder="1" applyAlignment="1" applyProtection="true">
      <alignment horizontal="center" vertical="bottom" textRotation="0" wrapText="true" shrinkToFit="false"/>
      <protection hidden="false"/>
    </xf>
    <xf xfId="0" fontId="14" numFmtId="0" fillId="3" borderId="2" applyFont="1" applyNumberFormat="0" applyFill="1" applyBorder="1" applyAlignment="1" applyProtection="true">
      <alignment horizontal="center" vertical="bottom" textRotation="0" wrapText="true" shrinkToFit="false"/>
      <protection hidden="false"/>
    </xf>
    <xf xfId="0" fontId="14" numFmtId="0" fillId="3" borderId="3" applyFont="1" applyNumberFormat="0" applyFill="1" applyBorder="1" applyAlignment="1" applyProtection="true">
      <alignment horizontal="center" vertical="bottom" textRotation="0" wrapText="true" shrinkToFit="false"/>
      <protection hidden="false"/>
    </xf>
    <xf xfId="0" fontId="12" numFmtId="0" fillId="3" borderId="30" applyFont="1" applyNumberFormat="0" applyFill="1" applyBorder="1" applyAlignment="1" applyProtection="true">
      <alignment horizontal="center" vertical="center" textRotation="0" wrapText="true" shrinkToFit="false"/>
      <protection hidden="false"/>
    </xf>
    <xf xfId="0" fontId="12" numFmtId="0" fillId="3" borderId="5" applyFont="1" applyNumberFormat="0" applyFill="1" applyBorder="1" applyAlignment="1" applyProtection="true">
      <alignment horizontal="center" vertical="center" textRotation="0" wrapText="true" shrinkToFit="false"/>
      <protection hidden="false"/>
    </xf>
    <xf xfId="0" fontId="12" numFmtId="0" fillId="3" borderId="8" applyFont="1" applyNumberFormat="0" applyFill="1" applyBorder="1" applyAlignment="1" applyProtection="true">
      <alignment horizontal="center" vertical="center" textRotation="0" wrapText="true" shrinkToFit="false"/>
      <protection hidden="false"/>
    </xf>
    <xf xfId="0" fontId="2" numFmtId="0" fillId="3" borderId="5" applyFont="1" applyNumberFormat="0" applyFill="1" applyBorder="1" applyAlignment="1" applyProtection="true">
      <alignment horizontal="center" vertical="center" textRotation="0" wrapText="true" shrinkToFit="false"/>
      <protection hidden="false"/>
    </xf>
    <xf xfId="0" fontId="2" numFmtId="0" fillId="3" borderId="8" applyFont="1" applyNumberFormat="0" applyFill="1" applyBorder="1" applyAlignment="1" applyProtection="true">
      <alignment horizontal="center" vertical="center" textRotation="0" wrapText="true" shrinkToFit="false"/>
      <protection hidden="false"/>
    </xf>
    <xf xfId="0" fontId="2" numFmtId="165" fillId="3" borderId="6" applyFont="1" applyNumberFormat="1" applyFill="1" applyBorder="1" applyAlignment="1" applyProtection="true">
      <alignment horizontal="right" vertical="center" textRotation="0" wrapText="true" shrinkToFit="false"/>
      <protection hidden="false"/>
    </xf>
    <xf xfId="0" fontId="2" numFmtId="165" fillId="3" borderId="2" applyFont="1" applyNumberFormat="1" applyFill="1" applyBorder="1" applyAlignment="1" applyProtection="true">
      <alignment horizontal="right" vertical="center" textRotation="0" wrapText="true" shrinkToFit="false"/>
      <protection hidden="false"/>
    </xf>
    <xf xfId="0" fontId="2" numFmtId="165" fillId="3" borderId="3" applyFont="1" applyNumberFormat="1" applyFill="1" applyBorder="1" applyAlignment="1" applyProtection="true">
      <alignment horizontal="right" vertical="center" textRotation="0" wrapText="true" shrinkToFit="false"/>
      <protection hidden="false"/>
    </xf>
    <xf xfId="0" fontId="2" numFmtId="1" fillId="3" borderId="1" applyFont="1" applyNumberFormat="1" applyFill="1" applyBorder="1" applyAlignment="1" applyProtection="true">
      <alignment horizontal="left" vertical="center" textRotation="0" wrapText="true" shrinkToFit="false"/>
      <protection hidden="false"/>
    </xf>
    <xf xfId="0" fontId="2" numFmtId="165" fillId="3" borderId="31" applyFont="1" applyNumberFormat="1" applyFill="1" applyBorder="1" applyAlignment="1" applyProtection="true">
      <alignment horizontal="right" vertical="center" textRotation="0" wrapText="true" shrinkToFit="false"/>
      <protection hidden="false"/>
    </xf>
    <xf xfId="0" fontId="2" numFmtId="165" fillId="3" borderId="32" applyFont="1" applyNumberFormat="1" applyFill="1" applyBorder="1" applyAlignment="1" applyProtection="true">
      <alignment horizontal="right" vertical="center" textRotation="0" wrapText="true" shrinkToFit="false"/>
      <protection hidden="false"/>
    </xf>
    <xf xfId="0" fontId="2" numFmtId="165" fillId="3" borderId="26" applyFont="1" applyNumberFormat="1" applyFill="1" applyBorder="1" applyAlignment="1" applyProtection="true">
      <alignment horizontal="right" vertical="center" textRotation="0" wrapText="true" shrinkToFit="false"/>
      <protection hidden="false"/>
    </xf>
    <xf xfId="0" fontId="2" numFmtId="1" fillId="3" borderId="30" applyFont="1" applyNumberFormat="1" applyFill="1" applyBorder="1" applyAlignment="1" applyProtection="true">
      <alignment horizontal="left" vertical="center" textRotation="0" wrapText="true" shrinkToFit="false"/>
      <protection hidden="false"/>
    </xf>
    <xf xfId="0" fontId="2" numFmtId="1" fillId="3" borderId="5" applyFont="1" applyNumberFormat="1" applyFill="1" applyBorder="1" applyAlignment="1" applyProtection="true">
      <alignment horizontal="left" vertical="center" textRotation="0" wrapText="true" shrinkToFit="false"/>
      <protection hidden="false"/>
    </xf>
    <xf xfId="0" fontId="4" numFmtId="0" fillId="0" borderId="6" applyFont="1" applyNumberFormat="0" applyFill="0" applyBorder="1" applyAlignment="1" applyProtection="true">
      <alignment horizontal="center" vertical="center" textRotation="0" wrapText="false" shrinkToFit="false"/>
      <protection hidden="false"/>
    </xf>
    <xf xfId="0" fontId="4" numFmtId="0" fillId="0" borderId="2" applyFont="1" applyNumberFormat="0" applyFill="0" applyBorder="1" applyAlignment="1" applyProtection="true">
      <alignment horizontal="center" vertical="center" textRotation="0" wrapText="false" shrinkToFit="false"/>
      <protection hidden="false"/>
    </xf>
    <xf xfId="0" fontId="4" numFmtId="0" fillId="0" borderId="3" applyFont="1" applyNumberFormat="0" applyFill="0" applyBorder="1" applyAlignment="1" applyProtection="true">
      <alignment horizontal="center" vertical="center" textRotation="0" wrapText="false" shrinkToFit="false"/>
      <protection hidden="false"/>
    </xf>
    <xf xfId="0" fontId="2" numFmtId="168" fillId="4" borderId="1" applyFont="1" applyNumberFormat="1" applyFill="1" applyBorder="1" applyAlignment="1" applyProtection="true">
      <alignment horizontal="right" vertical="center" textRotation="0" wrapText="false" shrinkToFit="false"/>
      <protection locked="false" hidden="false"/>
    </xf>
    <xf xfId="0" fontId="2" numFmtId="0" fillId="3" borderId="6" applyFont="1" applyNumberFormat="0" applyFill="1" applyBorder="1" applyAlignment="1" applyProtection="true">
      <alignment horizontal="left" vertical="center" textRotation="0" wrapText="true" shrinkToFit="false"/>
      <protection hidden="false"/>
    </xf>
    <xf xfId="0" fontId="2" numFmtId="0" fillId="3" borderId="2" applyFont="1" applyNumberFormat="0" applyFill="1" applyBorder="1" applyAlignment="1" applyProtection="true">
      <alignment horizontal="left" vertical="center" textRotation="0" wrapText="true" shrinkToFit="false"/>
      <protection hidden="false"/>
    </xf>
    <xf xfId="0" fontId="2" numFmtId="0" fillId="3" borderId="30" applyFont="1" applyNumberFormat="0" applyFill="1" applyBorder="1" applyAlignment="1" applyProtection="true">
      <alignment horizontal="center" vertical="center" textRotation="0" wrapText="true" shrinkToFit="false"/>
      <protection hidden="false"/>
    </xf>
    <xf xfId="0" fontId="14" numFmtId="0" fillId="3" borderId="30" applyFont="1" applyNumberFormat="0" applyFill="1" applyBorder="1" applyAlignment="1" applyProtection="true">
      <alignment horizontal="center" vertical="bottom" textRotation="0" wrapText="true" shrinkToFit="false"/>
      <protection hidden="false"/>
    </xf>
    <xf xfId="0" fontId="14" numFmtId="0" fillId="3" borderId="5" applyFont="1" applyNumberFormat="0" applyFill="1" applyBorder="1" applyAlignment="1" applyProtection="true">
      <alignment horizontal="center" vertical="bottom" textRotation="0" wrapText="true" shrinkToFit="false"/>
      <protection hidden="false"/>
    </xf>
    <xf xfId="0" fontId="14" numFmtId="0" fillId="3" borderId="8" applyFont="1" applyNumberFormat="0" applyFill="1" applyBorder="1" applyAlignment="1" applyProtection="true">
      <alignment horizontal="center" vertical="bottom" textRotation="0" wrapText="true" shrinkToFit="false"/>
      <protection hidden="false"/>
    </xf>
    <xf xfId="0" fontId="8" numFmtId="0" fillId="0" borderId="33" applyFont="1" applyNumberFormat="0" applyFill="0" applyBorder="1" applyAlignment="1" applyProtection="true">
      <alignment horizontal="center" vertical="center" textRotation="0" wrapText="true" shrinkToFit="false"/>
      <protection locked="false" hidden="false"/>
    </xf>
    <xf xfId="0" fontId="8" numFmtId="0" fillId="0" borderId="34" applyFont="1" applyNumberFormat="0" applyFill="0" applyBorder="1" applyAlignment="1" applyProtection="true">
      <alignment horizontal="center" vertical="center" textRotation="0" wrapText="true" shrinkToFit="false"/>
      <protection locked="false" hidden="false"/>
    </xf>
    <xf xfId="0" fontId="8" numFmtId="0" fillId="0" borderId="35" applyFont="1" applyNumberFormat="0" applyFill="0" applyBorder="1" applyAlignment="1" applyProtection="true">
      <alignment horizontal="center" vertical="center" textRotation="0" wrapText="true" shrinkToFit="false"/>
      <protection locked="false" hidden="false"/>
    </xf>
    <xf xfId="0" fontId="8" numFmtId="0" fillId="0" borderId="20" applyFont="1" applyNumberFormat="0" applyFill="0" applyBorder="1" applyAlignment="1" applyProtection="true">
      <alignment horizontal="center" vertical="center" textRotation="0" wrapText="true" shrinkToFit="false"/>
      <protection locked="false" hidden="false"/>
    </xf>
    <xf xfId="0" fontId="8" numFmtId="0" fillId="0" borderId="0" applyFont="1" applyNumberFormat="0" applyFill="0" applyBorder="0" applyAlignment="1" applyProtection="true">
      <alignment horizontal="center" vertical="center" textRotation="0" wrapText="true" shrinkToFit="false"/>
      <protection locked="false" hidden="false"/>
    </xf>
    <xf xfId="0" fontId="8" numFmtId="0" fillId="0" borderId="21" applyFont="1" applyNumberFormat="0" applyFill="0" applyBorder="1" applyAlignment="1" applyProtection="true">
      <alignment horizontal="center" vertical="center" textRotation="0" wrapText="true" shrinkToFit="false"/>
      <protection locked="false" hidden="false"/>
    </xf>
    <xf xfId="0" fontId="11" numFmtId="0" fillId="0" borderId="20" applyFont="1" applyNumberFormat="0" applyFill="0" applyBorder="1" applyAlignment="1" applyProtection="true">
      <alignment horizontal="center" vertical="center" textRotation="0" wrapText="true" shrinkToFit="false"/>
      <protection locked="false" hidden="false"/>
    </xf>
    <xf xfId="0" fontId="11" numFmtId="0" fillId="0" borderId="0" applyFont="1" applyNumberFormat="0" applyFill="0" applyBorder="0" applyAlignment="1" applyProtection="true">
      <alignment horizontal="center" vertical="center" textRotation="0" wrapText="true" shrinkToFit="false"/>
      <protection locked="false" hidden="false"/>
    </xf>
    <xf xfId="0" fontId="11" numFmtId="0" fillId="0" borderId="21" applyFont="1" applyNumberFormat="0" applyFill="0" applyBorder="1" applyAlignment="1" applyProtection="true">
      <alignment horizontal="center" vertical="center" textRotation="0" wrapText="true" shrinkToFit="false"/>
      <protection locked="false" hidden="false"/>
    </xf>
    <xf xfId="0" fontId="9" numFmtId="0" fillId="2" borderId="36" applyFont="1" applyNumberFormat="0" applyFill="1" applyBorder="1" applyAlignment="1" applyProtection="true">
      <alignment horizontal="center" vertical="center" textRotation="0" wrapText="false" shrinkToFit="false"/>
      <protection locked="false" hidden="false"/>
    </xf>
    <xf xfId="0" fontId="9" numFmtId="0" fillId="2" borderId="1" applyFont="1" applyNumberFormat="0" applyFill="1" applyBorder="1" applyAlignment="1" applyProtection="true">
      <alignment horizontal="center" vertical="center" textRotation="0" wrapText="false" shrinkToFit="false"/>
      <protection locked="false" hidden="false"/>
    </xf>
    <xf xfId="0" fontId="9" numFmtId="0" fillId="2" borderId="27" applyFont="1" applyNumberFormat="0" applyFill="1" applyBorder="1" applyAlignment="1" applyProtection="true">
      <alignment horizontal="center" vertical="center" textRotation="0" wrapText="false" shrinkToFit="false"/>
      <protection locked="false" hidden="false"/>
    </xf>
    <xf xfId="0" fontId="9" numFmtId="0" fillId="0" borderId="20" applyFont="1" applyNumberFormat="0" applyFill="0" applyBorder="1" applyAlignment="1" applyProtection="true">
      <alignment horizontal="left" vertical="center" textRotation="0" wrapText="false" shrinkToFit="false"/>
      <protection locked="false" hidden="false"/>
    </xf>
    <xf xfId="0" fontId="9" numFmtId="0" fillId="0" borderId="0" applyFont="1" applyNumberFormat="0" applyFill="0" applyBorder="0" applyAlignment="1" applyProtection="true">
      <alignment horizontal="left" vertical="center" textRotation="0" wrapText="false" shrinkToFit="false"/>
      <protection locked="false" hidden="false"/>
    </xf>
    <xf xfId="0" fontId="12" numFmtId="0" fillId="3" borderId="31" applyFont="1" applyNumberFormat="0" applyFill="1" applyBorder="1" applyAlignment="1" applyProtection="true">
      <alignment horizontal="center" vertical="center" textRotation="0" wrapText="true" shrinkToFit="false"/>
      <protection hidden="false"/>
    </xf>
    <xf xfId="0" fontId="12" numFmtId="0" fillId="3" borderId="32" applyFont="1" applyNumberFormat="0" applyFill="1" applyBorder="1" applyAlignment="1" applyProtection="true">
      <alignment horizontal="center" vertical="center" textRotation="0" wrapText="true" shrinkToFit="false"/>
      <protection hidden="false"/>
    </xf>
    <xf xfId="0" fontId="12" numFmtId="0" fillId="3" borderId="37" applyFont="1" applyNumberFormat="0" applyFill="1" applyBorder="1" applyAlignment="1" applyProtection="true">
      <alignment horizontal="center" vertical="center" textRotation="0" wrapText="true" shrinkToFit="false"/>
      <protection hidden="false"/>
    </xf>
    <xf xfId="0" fontId="12" numFmtId="0" fillId="3" borderId="0" applyFont="1" applyNumberFormat="0" applyFill="1" applyBorder="0" applyAlignment="1" applyProtection="true">
      <alignment horizontal="center" vertical="center" textRotation="0" wrapText="true" shrinkToFit="false"/>
      <protection hidden="false"/>
    </xf>
    <xf xfId="0" fontId="12" numFmtId="0" fillId="3" borderId="5" applyFont="1" applyNumberFormat="0" applyFill="1" applyBorder="1" applyAlignment="1" applyProtection="true">
      <alignment horizontal="center" vertical="center" textRotation="0" wrapText="true" shrinkToFit="false"/>
      <protection hidden="false"/>
    </xf>
    <xf xfId="0" fontId="2" numFmtId="0" fillId="0" borderId="1" applyFont="1" applyNumberFormat="0" applyFill="0" applyBorder="1" applyAlignment="1" applyProtection="true">
      <alignment horizontal="center" vertical="bottom" textRotation="0" wrapText="false" shrinkToFit="false"/>
      <protection hidden="false"/>
    </xf>
    <xf xfId="0" fontId="2" numFmtId="0" fillId="3" borderId="1" applyFont="1" applyNumberFormat="0" applyFill="1" applyBorder="1" applyAlignment="1" applyProtection="true">
      <alignment horizontal="center" vertical="bottom" textRotation="0" wrapText="true" shrinkToFit="false"/>
      <protection hidden="false"/>
    </xf>
    <xf xfId="0" fontId="0" numFmtId="0" fillId="0" borderId="0" applyFont="0" applyNumberFormat="0" applyFill="0" applyBorder="0" applyAlignment="1" applyProtection="true">
      <alignment horizontal="center" vertical="bottom" textRotation="0" wrapText="false" shrinkToFit="false"/>
      <protection hidden="false"/>
    </xf>
    <xf xfId="0" fontId="2" numFmtId="0" fillId="0" borderId="1" applyFont="1" applyNumberFormat="0" applyFill="0" applyBorder="1" applyAlignment="1" applyProtection="true">
      <alignment horizontal="center" vertical="bottom" textRotation="0" wrapText="true" shrinkToFit="false"/>
      <protection hidden="false"/>
    </xf>
    <xf xfId="0" fontId="2" numFmtId="0" fillId="2" borderId="1" applyFont="1" applyNumberFormat="0" applyFill="1" applyBorder="1" applyAlignment="1" applyProtection="true">
      <alignment horizontal="center" vertical="bottom" textRotation="0" wrapText="false" shrinkToFit="false"/>
      <protection hidden="false"/>
    </xf>
    <xf xfId="0" fontId="2" numFmtId="0" fillId="3" borderId="1" applyFont="1" applyNumberFormat="0" applyFill="1" applyBorder="1" applyAlignment="1" applyProtection="true">
      <alignment horizontal="center" vertical="bottom" textRotation="0" wrapText="false" shrinkToFit="false"/>
      <protection hidden="false"/>
    </xf>
    <xf xfId="0" fontId="0" numFmtId="0" fillId="0" borderId="1" applyFont="0" applyNumberFormat="0" applyFill="0" applyBorder="1" applyAlignment="1" applyProtection="true">
      <alignment horizontal="center" vertical="bottom" textRotation="0" wrapText="false" shrinkToFit="false"/>
      <protection hidden="false"/>
    </xf>
    <xf xfId="0" fontId="2" numFmtId="10" fillId="2" borderId="1" applyFont="1" applyNumberFormat="1" applyFill="1" applyBorder="1" applyAlignment="1" applyProtection="true">
      <alignment horizontal="center" vertical="bottom" textRotation="0" wrapText="false" shrinkToFit="false"/>
      <protection hidden="false"/>
    </xf>
    <xf xfId="0" fontId="2" numFmtId="0" fillId="0" borderId="6" applyFont="1" applyNumberFormat="0" applyFill="0" applyBorder="1" applyAlignment="1" applyProtection="true">
      <alignment horizontal="center" vertical="bottom" textRotation="0" wrapText="false" shrinkToFit="false"/>
      <protection hidden="false"/>
    </xf>
    <xf xfId="0" fontId="2" numFmtId="0" fillId="0" borderId="2" applyFont="1" applyNumberFormat="0" applyFill="0" applyBorder="1" applyAlignment="1" applyProtection="true">
      <alignment horizontal="center" vertical="bottom" textRotation="0" wrapText="false" shrinkToFit="false"/>
      <protection hidden="false"/>
    </xf>
    <xf xfId="0" fontId="7" numFmtId="0" fillId="2" borderId="0" applyFont="1" applyNumberFormat="0" applyFill="1" applyBorder="0" applyAlignment="1" applyProtection="true">
      <alignment horizontal="right" vertical="top" textRotation="0" wrapText="true" shrinkToFit="false"/>
      <protection hidden="false"/>
    </xf>
    <xf xfId="0" fontId="2" numFmtId="0" fillId="3" borderId="31" applyFont="1" applyNumberFormat="0" applyFill="1" applyBorder="1" applyAlignment="1" applyProtection="true">
      <alignment horizontal="general" vertical="center" textRotation="0" wrapText="true" shrinkToFit="false"/>
      <protection hidden="false"/>
    </xf>
    <xf xfId="0" fontId="2" numFmtId="0" fillId="3" borderId="32" applyFont="1" applyNumberFormat="0" applyFill="1" applyBorder="1" applyAlignment="1" applyProtection="true">
      <alignment horizontal="general" vertical="center" textRotation="0" wrapText="true" shrinkToFit="false"/>
      <protection hidden="false"/>
    </xf>
    <xf xfId="0" fontId="2" numFmtId="0" fillId="3" borderId="26" applyFont="1" applyNumberFormat="0" applyFill="1" applyBorder="1" applyAlignment="1" applyProtection="true">
      <alignment horizontal="general" vertical="center" textRotation="0" wrapText="true" shrinkToFit="false"/>
      <protection hidden="false"/>
    </xf>
    <xf xfId="0" fontId="2" numFmtId="0" fillId="3" borderId="30" applyFont="1" applyNumberFormat="0" applyFill="1" applyBorder="1" applyAlignment="1" applyProtection="true">
      <alignment horizontal="center" vertical="center" textRotation="0" wrapText="true" shrinkToFit="false"/>
      <protection hidden="false"/>
    </xf>
    <xf xfId="0" fontId="2" numFmtId="0" fillId="3" borderId="5" applyFont="1" applyNumberFormat="0" applyFill="1" applyBorder="1" applyAlignment="1" applyProtection="true">
      <alignment horizontal="center" vertical="center" textRotation="0" wrapText="true" shrinkToFit="false"/>
      <protection hidden="false"/>
    </xf>
    <xf xfId="0" fontId="2" numFmtId="0" fillId="3" borderId="8" applyFont="1" applyNumberFormat="0" applyFill="1" applyBorder="1" applyAlignment="1" applyProtection="true">
      <alignment horizontal="center" vertical="center" textRotation="0" wrapText="true" shrinkToFit="false"/>
      <protection hidden="false"/>
    </xf>
    <xf xfId="0" fontId="2" numFmtId="0" fillId="3" borderId="31" applyFont="1" applyNumberFormat="0" applyFill="1" applyBorder="1" applyAlignment="1" applyProtection="true">
      <alignment horizontal="center" vertical="center" textRotation="0" wrapText="true" shrinkToFit="false"/>
      <protection hidden="false"/>
    </xf>
    <xf xfId="0" fontId="2" numFmtId="0" fillId="3" borderId="26" applyFont="1" applyNumberFormat="0" applyFill="1" applyBorder="1" applyAlignment="1" applyProtection="true">
      <alignment horizontal="center" vertical="center" textRotation="0" wrapText="true" shrinkToFit="false"/>
      <protection hidden="false"/>
    </xf>
    <xf xfId="0" fontId="2" numFmtId="0" fillId="3" borderId="37" applyFont="1" applyNumberFormat="0" applyFill="1" applyBorder="1" applyAlignment="1" applyProtection="true">
      <alignment horizontal="center" vertical="center" textRotation="0" wrapText="true" shrinkToFit="false"/>
      <protection hidden="false"/>
    </xf>
    <xf xfId="0" fontId="2" numFmtId="0" fillId="3" borderId="24" applyFont="1" applyNumberFormat="0" applyFill="1" applyBorder="1" applyAlignment="1" applyProtection="true">
      <alignment horizontal="center" vertical="center" textRotation="0" wrapText="true" shrinkToFit="false"/>
      <protection hidden="false"/>
    </xf>
    <xf xfId="0" fontId="10" numFmtId="0" fillId="2" borderId="38" applyFont="1" applyNumberFormat="0" applyFill="1" applyBorder="1" applyAlignment="1" applyProtection="true">
      <alignment horizontal="left" vertical="top" textRotation="0" wrapText="true" shrinkToFit="false"/>
      <protection hidden="false"/>
    </xf>
    <xf xfId="0" fontId="10" numFmtId="0" fillId="2" borderId="39" applyFont="1" applyNumberFormat="0" applyFill="1" applyBorder="1" applyAlignment="1" applyProtection="true">
      <alignment horizontal="left" vertical="top" textRotation="0" wrapText="true" shrinkToFit="false"/>
      <protection hidden="false"/>
    </xf>
    <xf xfId="0" fontId="10" numFmtId="0" fillId="2" borderId="38" applyFont="1" applyNumberFormat="0" applyFill="1" applyBorder="1" applyAlignment="1" applyProtection="true">
      <alignment horizontal="right" vertical="top" textRotation="0" wrapText="true" shrinkToFit="false"/>
      <protection hidden="false"/>
    </xf>
    <xf xfId="0" fontId="10" numFmtId="0" fillId="2" borderId="39" applyFont="1" applyNumberFormat="0" applyFill="1" applyBorder="1" applyAlignment="1" applyProtection="true">
      <alignment horizontal="right" vertical="top" textRotation="0" wrapText="true" shrinkToFit="false"/>
      <protection hidden="false"/>
    </xf>
    <xf xfId="0" fontId="10" numFmtId="0" fillId="2" borderId="40" applyFont="1" applyNumberFormat="0" applyFill="1" applyBorder="1" applyAlignment="1" applyProtection="true">
      <alignment horizontal="center" vertical="top" textRotation="0" wrapText="true" shrinkToFit="false"/>
      <protection hidden="false"/>
    </xf>
    <xf xfId="0" fontId="10" numFmtId="0" fillId="2" borderId="41" applyFont="1" applyNumberFormat="0" applyFill="1" applyBorder="1" applyAlignment="1" applyProtection="true">
      <alignment horizontal="center" vertical="top" textRotation="0" wrapText="true" shrinkToFit="false"/>
      <protection hidden="false"/>
    </xf>
    <xf xfId="0" fontId="2" numFmtId="0" fillId="3" borderId="6" applyFont="1" applyNumberFormat="0" applyFill="1" applyBorder="1" applyAlignment="1" applyProtection="true">
      <alignment horizontal="center" vertical="center" textRotation="0" wrapText="true" shrinkToFit="false"/>
      <protection hidden="false"/>
    </xf>
    <xf xfId="0" fontId="2" numFmtId="0" fillId="3" borderId="2" applyFont="1" applyNumberFormat="0" applyFill="1" applyBorder="1" applyAlignment="1" applyProtection="true">
      <alignment horizontal="center" vertical="center" textRotation="0" wrapText="true" shrinkToFit="false"/>
      <protection hidden="false"/>
    </xf>
    <xf xfId="0" fontId="2" numFmtId="0" fillId="3" borderId="3" applyFont="1" applyNumberFormat="0" applyFill="1" applyBorder="1" applyAlignment="1" applyProtection="true">
      <alignment horizontal="center" vertical="center" textRotation="0" wrapText="true" shrinkToFit="false"/>
      <protection hidden="false"/>
    </xf>
    <xf xfId="0" fontId="10" numFmtId="0" fillId="2" borderId="40" applyFont="1" applyNumberFormat="0" applyFill="1" applyBorder="1" applyAlignment="1" applyProtection="true">
      <alignment horizontal="right" vertical="top" textRotation="0" wrapText="true" shrinkToFit="false"/>
      <protection hidden="false"/>
    </xf>
    <xf xfId="0" fontId="10" numFmtId="0" fillId="2" borderId="42" applyFont="1" applyNumberFormat="0" applyFill="1" applyBorder="1" applyAlignment="1" applyProtection="true">
      <alignment horizontal="right" vertical="top" textRotation="0" wrapText="true" shrinkToFit="false"/>
      <protection hidden="false"/>
    </xf>
    <xf xfId="0" fontId="10" numFmtId="0" fillId="2" borderId="41" applyFont="1" applyNumberFormat="0" applyFill="1" applyBorder="1" applyAlignment="1" applyProtection="true">
      <alignment horizontal="right" vertical="top" textRotation="0" wrapText="true" shrinkToFit="false"/>
      <protection hidden="false"/>
    </xf>
    <xf xfId="0" fontId="2" numFmtId="0" fillId="8" borderId="0" applyFont="1" applyNumberFormat="0" applyFill="1" applyBorder="0" applyAlignment="1" applyProtection="true">
      <alignment horizontal="right" vertical="top" textRotation="0" wrapText="true" shrinkToFit="false"/>
      <protection hidden="false"/>
    </xf>
    <xf xfId="0" fontId="2" numFmtId="0" fillId="8" borderId="0" applyFont="1" applyNumberFormat="0" applyFill="1" applyBorder="0" applyAlignment="1" applyProtection="true">
      <alignment horizontal="left" vertical="top" textRotation="0" wrapText="true" shrinkToFit="false"/>
      <protection hidden="false"/>
    </xf>
    <xf xfId="0" fontId="2" numFmtId="4" fillId="8" borderId="0" applyFont="1" applyNumberFormat="1" applyFill="1" applyBorder="0" applyAlignment="1" applyProtection="true">
      <alignment horizontal="right" vertical="top" textRotation="0" wrapText="true" shrinkToFit="false"/>
      <protection hidden="false"/>
    </xf>
    <xf xfId="0" fontId="1" numFmtId="0" fillId="0" borderId="0" applyFont="1" applyNumberFormat="0" applyFill="0" applyBorder="0" applyAlignment="0" applyProtection="true">
      <alignment horizontal="general" vertical="bottom" textRotation="0" wrapText="false" shrinkToFit="false"/>
      <protection hidden="false"/>
    </xf>
    <xf xfId="0" fontId="2" numFmtId="0" fillId="8" borderId="0" applyFont="1" applyNumberFormat="0" applyFill="1" applyBorder="0" applyAlignment="1" applyProtection="true">
      <alignment horizontal="center" vertical="bottom" textRotation="0" wrapText="true" shrinkToFit="false"/>
      <protection hidden="false"/>
    </xf>
    <xf xfId="0" fontId="7" numFmtId="0" fillId="8" borderId="0" applyFont="1" applyNumberFormat="0" applyFill="1" applyBorder="0" applyAlignment="1" applyProtection="true">
      <alignment horizontal="right" vertical="top" textRotation="0" wrapText="true" shrinkToFit="false"/>
      <protection hidden="false"/>
    </xf>
    <xf xfId="0" fontId="0" numFmtId="0" fillId="0" borderId="0" applyFont="0" applyNumberFormat="0" applyFill="0" applyBorder="0" applyAlignment="0" applyProtection="true">
      <alignment horizontal="general" vertical="bottom" textRotation="0" wrapText="false" shrinkToFit="false"/>
      <protection hidden="false"/>
    </xf>
    <xf xfId="0" fontId="11" numFmtId="4" fillId="8" borderId="0" applyFont="1" applyNumberFormat="1" applyFill="1" applyBorder="0" applyAlignment="1" applyProtection="true">
      <alignment horizontal="right" vertical="top" textRotation="0" wrapText="true" shrinkToFit="false"/>
      <protection hidden="false"/>
    </xf>
    <xf xfId="0" fontId="11" numFmtId="0" fillId="8" borderId="0" applyFont="1" applyNumberFormat="0" applyFill="1" applyBorder="0" applyAlignment="1" applyProtection="true">
      <alignment horizontal="right" vertical="top" textRotation="0" wrapText="true" shrinkToFit="false"/>
      <protection hidden="false"/>
    </xf>
    <xf xfId="0" fontId="2" numFmtId="0" fillId="8" borderId="28" applyFont="1" applyNumberFormat="0" applyFill="1" applyBorder="1" applyAlignment="1" applyProtection="true">
      <alignment horizontal="left" vertical="top" textRotation="0" wrapText="true" shrinkToFit="false"/>
      <protection hidden="false"/>
    </xf>
    <xf xfId="0" fontId="2" numFmtId="0" fillId="8" borderId="28" applyFont="1" applyNumberFormat="0" applyFill="1" applyBorder="1" applyAlignment="1" applyProtection="true">
      <alignment horizontal="right" vertical="top" textRotation="0" wrapText="true" shrinkToFit="false"/>
      <protection hidden="false"/>
    </xf>
    <xf xfId="0" fontId="2" numFmtId="0" fillId="8" borderId="28" applyFont="1" applyNumberFormat="0" applyFill="1" applyBorder="1" applyAlignment="1" applyProtection="true">
      <alignment horizontal="center" vertical="top" textRotation="0" wrapText="true" shrinkToFit="false"/>
      <protection hidden="false"/>
    </xf>
    <xf xfId="0" fontId="2" numFmtId="0" fillId="8" borderId="43" applyFont="1" applyNumberFormat="0" applyFill="1" applyBorder="1" applyAlignment="1" applyProtection="true">
      <alignment horizontal="center" vertical="bottom" textRotation="0" wrapText="true" shrinkToFit="false"/>
      <protection hidden="false"/>
    </xf>
    <xf xfId="0" fontId="13" numFmtId="0" fillId="2" borderId="44" applyFont="1" applyNumberFormat="0" applyFill="1" applyBorder="1" applyAlignment="1" applyProtection="true">
      <alignment horizontal="right" vertical="bottom" textRotation="0" wrapText="true" shrinkToFit="false"/>
      <protection hidden="false"/>
    </xf>
    <xf xfId="0" fontId="13" numFmtId="0" fillId="2" borderId="45" applyFont="1" applyNumberFormat="0" applyFill="1" applyBorder="1" applyAlignment="1" applyProtection="true">
      <alignment horizontal="right" vertical="bottom" textRotation="0" wrapText="true" shrinkToFit="false"/>
      <protection hidden="false"/>
    </xf>
    <xf xfId="0" fontId="13" numFmtId="0" fillId="2" borderId="46" applyFont="1" applyNumberFormat="0" applyFill="1" applyBorder="1" applyAlignment="1" applyProtection="true">
      <alignment horizontal="right" vertical="bottom" textRotation="0" wrapText="true" shrinkToFit="false"/>
      <protection hidden="false"/>
    </xf>
    <xf xfId="0" fontId="10" numFmtId="0" fillId="0" borderId="47" applyFont="1" applyNumberFormat="0" applyFill="0" applyBorder="1" applyAlignment="1" applyProtection="true">
      <alignment horizontal="general" vertical="bottom" textRotation="0" wrapText="true" shrinkToFit="false"/>
      <protection hidden="false"/>
    </xf>
    <xf xfId="0" fontId="10" numFmtId="0" fillId="0" borderId="45" applyFont="1" applyNumberFormat="0" applyFill="0" applyBorder="1" applyAlignment="1" applyProtection="true">
      <alignment horizontal="general" vertical="bottom" textRotation="0" wrapText="true" shrinkToFit="false"/>
      <protection hidden="false"/>
    </xf>
    <xf xfId="0" fontId="10" numFmtId="0" fillId="0" borderId="46" applyFont="1" applyNumberFormat="0" applyFill="0" applyBorder="1" applyAlignment="1" applyProtection="true">
      <alignment horizontal="general" vertical="bottom" textRotation="0" wrapText="true" shrinkToFit="false"/>
      <protection hidden="false"/>
    </xf>
    <xf xfId="0" fontId="13" numFmtId="0" fillId="14" borderId="44" applyFont="1" applyNumberFormat="0" applyFill="1" applyBorder="1" applyAlignment="1" applyProtection="true">
      <alignment horizontal="center" vertical="bottom" textRotation="0" wrapText="true" shrinkToFit="false"/>
      <protection hidden="false"/>
    </xf>
    <xf xfId="0" fontId="13" numFmtId="0" fillId="14" borderId="45" applyFont="1" applyNumberFormat="0" applyFill="1" applyBorder="1" applyAlignment="1" applyProtection="true">
      <alignment horizontal="center" vertical="bottom" textRotation="0" wrapText="true" shrinkToFit="false"/>
      <protection hidden="false"/>
    </xf>
    <xf xfId="0" fontId="13" numFmtId="0" fillId="14" borderId="46" applyFont="1" applyNumberFormat="0" applyFill="1" applyBorder="1" applyAlignment="1" applyProtection="true">
      <alignment horizontal="center" vertical="bottom" textRotation="0" wrapText="true" shrinkToFit="false"/>
      <protection hidden="false"/>
    </xf>
    <xf xfId="0" fontId="13" numFmtId="0" fillId="15" borderId="44" applyFont="1" applyNumberFormat="0" applyFill="1" applyBorder="1" applyAlignment="1" applyProtection="true">
      <alignment horizontal="center" vertical="bottom" textRotation="0" wrapText="true" shrinkToFit="false"/>
      <protection hidden="false"/>
    </xf>
    <xf xfId="0" fontId="13" numFmtId="0" fillId="15" borderId="46" applyFont="1" applyNumberFormat="0" applyFill="1" applyBorder="1" applyAlignment="1" applyProtection="true">
      <alignment horizontal="center" vertical="bottom" textRotation="0" wrapText="true" shrinkToFit="false"/>
      <protection hidden="false"/>
    </xf>
    <xf xfId="0" fontId="13" numFmtId="0" fillId="15" borderId="48" applyFont="1" applyNumberFormat="0" applyFill="1" applyBorder="1" applyAlignment="1" applyProtection="true">
      <alignment horizontal="center" vertical="center" textRotation="0" wrapText="true" shrinkToFit="false"/>
      <protection hidden="false"/>
    </xf>
    <xf xfId="0" fontId="13" numFmtId="0" fillId="15" borderId="49" applyFont="1" applyNumberFormat="0" applyFill="1" applyBorder="1" applyAlignment="1" applyProtection="true">
      <alignment horizontal="center" vertical="center" textRotation="0" wrapText="true" shrinkToFit="false"/>
      <protection hidden="false"/>
    </xf>
    <xf xfId="0" fontId="13" numFmtId="0" fillId="15" borderId="50" applyFont="1" applyNumberFormat="0" applyFill="1" applyBorder="1" applyAlignment="1" applyProtection="true">
      <alignment horizontal="center" vertical="center" textRotation="0" wrapText="true" shrinkToFit="false"/>
      <protection hidden="false"/>
    </xf>
    <xf xfId="0" fontId="0" numFmtId="0" fillId="2" borderId="44" applyFont="0" applyNumberFormat="0" applyFill="1" applyBorder="1" applyAlignment="1" applyProtection="true">
      <alignment horizontal="center" vertical="top" textRotation="0" wrapText="true" shrinkToFit="false"/>
      <protection hidden="false"/>
    </xf>
    <xf xfId="0" fontId="0" numFmtId="0" fillId="2" borderId="46" applyFont="0" applyNumberFormat="0" applyFill="1" applyBorder="1" applyAlignment="1" applyProtection="true">
      <alignment horizontal="center" vertical="top" textRotation="0" wrapText="true" shrinkToFit="false"/>
      <protection hidden="false"/>
    </xf>
    <xf xfId="0" fontId="15" numFmtId="0" fillId="14" borderId="44" applyFont="1" applyNumberFormat="0" applyFill="1" applyBorder="1" applyAlignment="1" applyProtection="true">
      <alignment horizontal="center" vertical="center" textRotation="0" wrapText="true" shrinkToFit="false"/>
      <protection hidden="false"/>
    </xf>
    <xf xfId="0" fontId="15" numFmtId="0" fillId="14" borderId="45" applyFont="1" applyNumberFormat="0" applyFill="1" applyBorder="1" applyAlignment="1" applyProtection="true">
      <alignment horizontal="center" vertical="center" textRotation="0" wrapText="true" shrinkToFit="false"/>
      <protection hidden="false"/>
    </xf>
    <xf xfId="0" fontId="15" numFmtId="0" fillId="14" borderId="46" applyFont="1" applyNumberFormat="0" applyFill="1" applyBorder="1" applyAlignment="1" applyProtection="true">
      <alignment horizontal="center" vertical="center" textRotation="0" wrapText="true" shrinkToFit="false"/>
      <protection hidden="false"/>
    </xf>
    <xf xfId="0" fontId="11" numFmtId="0" fillId="8" borderId="0" applyFont="1" applyNumberFormat="0" applyFill="1" applyBorder="0" applyAlignment="1" applyProtection="true">
      <alignment horizontal="right" vertical="top" textRotation="0" wrapText="true" shrinkToFit="false"/>
      <protection hidden="false"/>
    </xf>
    <xf xfId="0" fontId="0" numFmtId="165" fillId="0" borderId="0" applyFont="0" applyNumberFormat="1" applyFill="0" applyBorder="0" applyAlignment="0" applyProtection="true">
      <alignment horizontal="general" vertical="bottom" textRotation="0" wrapText="false" shrinkToFit="false"/>
      <protection hidden="false"/>
    </xf>
    <xf xfId="0" fontId="3" numFmtId="165" fillId="0" borderId="0" applyFont="1" applyNumberFormat="1" applyFill="0" applyBorder="0" applyAlignment="1" applyProtection="true">
      <alignment horizontal="center" vertical="bottom" textRotation="0" wrapText="false" shrinkToFit="false"/>
      <protection hidden="false"/>
    </xf>
    <xf xfId="0" fontId="3" numFmtId="165" fillId="0" borderId="0" applyFont="1" applyNumberFormat="1" applyFill="0" applyBorder="0" applyAlignment="0" applyProtection="true">
      <alignment horizontal="general" vertical="bottom" textRotation="0" wrapText="false" shrinkToFit="false"/>
      <protection hidden="false"/>
    </xf>
    <xf xfId="0" fontId="0" numFmtId="0" fillId="0" borderId="0" applyFont="0" applyNumberFormat="0" applyFill="0" applyBorder="0" applyAlignment="0" applyProtection="true">
      <alignment horizontal="general" vertical="bottom" textRotation="0" wrapText="false" shrinkToFit="false"/>
      <protection hidden="false"/>
    </xf>
    <xf xfId="0" fontId="0" numFmtId="0" fillId="0" borderId="0" applyFont="0" applyNumberFormat="0" applyFill="0" applyBorder="0" applyAlignment="1" applyProtection="true">
      <alignment horizontal="center" vertical="bottom" textRotation="0" wrapText="false" shrinkToFit="false"/>
      <protection hidden="false"/>
    </xf>
    <xf xfId="0" fontId="10" numFmtId="0" fillId="14" borderId="51" applyFont="1" applyNumberFormat="0" applyFill="1" applyBorder="1" applyAlignment="1" applyProtection="true">
      <alignment horizontal="general" vertical="bottom" textRotation="0" wrapText="true" shrinkToFit="false"/>
      <protection hidden="false"/>
    </xf>
    <xf xfId="0" fontId="10" numFmtId="0" fillId="0" borderId="52" applyFont="1" applyNumberFormat="0" applyFill="0" applyBorder="1" applyAlignment="1" applyProtection="true">
      <alignment horizontal="general" vertical="bottom" textRotation="0" wrapText="true" shrinkToFit="false"/>
      <protection hidden="false"/>
    </xf>
    <xf xfId="0" fontId="16" numFmtId="0" fillId="15" borderId="51" applyFont="1" applyNumberFormat="0" applyFill="1" applyBorder="1" applyAlignment="1" applyProtection="true">
      <alignment horizontal="center" vertical="bottom" textRotation="0" wrapText="true" shrinkToFit="false"/>
      <protection hidden="false"/>
    </xf>
    <xf xfId="0" fontId="16" numFmtId="0" fillId="15" borderId="53" applyFont="1" applyNumberFormat="0" applyFill="1" applyBorder="1" applyAlignment="1" applyProtection="true">
      <alignment horizontal="center" vertical="bottom" textRotation="0" wrapText="true" shrinkToFit="false"/>
      <protection hidden="false"/>
    </xf>
    <xf xfId="0" fontId="0" numFmtId="0" fillId="2" borderId="53" applyFont="0" applyNumberFormat="0" applyFill="1" applyBorder="1" applyAlignment="1" applyProtection="true">
      <alignment horizontal="center" vertical="top" textRotation="0" wrapText="true" shrinkToFit="false"/>
      <protection hidden="false"/>
    </xf>
    <xf xfId="0" fontId="0" numFmtId="169" fillId="2" borderId="53" applyFont="0" applyNumberFormat="1" applyFill="1" applyBorder="1" applyAlignment="1" applyProtection="true">
      <alignment horizontal="right" vertical="top" textRotation="0" wrapText="true" shrinkToFit="false"/>
      <protection hidden="false"/>
    </xf>
    <xf xfId="0" fontId="10" numFmtId="0" fillId="15" borderId="51" applyFont="1" applyNumberFormat="0" applyFill="1" applyBorder="1" applyAlignment="1" applyProtection="true">
      <alignment horizontal="general" vertical="bottom" textRotation="0" wrapText="true" shrinkToFit="false"/>
      <protection hidden="false"/>
    </xf>
    <xf xfId="0" fontId="10" numFmtId="0" fillId="0" borderId="54" applyFont="1" applyNumberFormat="0" applyFill="0" applyBorder="1" applyAlignment="1" applyProtection="true">
      <alignment horizontal="general" vertical="bottom" textRotation="0" wrapText="true" shrinkToFit="false"/>
      <protection hidden="false"/>
    </xf>
    <xf xfId="0" fontId="13" numFmtId="0" fillId="2" borderId="11" applyFont="1" applyNumberFormat="0" applyFill="1" applyBorder="1" applyAlignment="1" applyProtection="true">
      <alignment horizontal="right" vertical="bottom" textRotation="0" wrapText="true" shrinkToFit="false"/>
      <protection hidden="false"/>
    </xf>
    <xf xfId="0" fontId="0" numFmtId="165" fillId="2" borderId="53" applyFont="0" applyNumberFormat="1" applyFill="1" applyBorder="1" applyAlignment="1" applyProtection="true">
      <alignment horizontal="center" vertical="top" textRotation="0" wrapText="true" shrinkToFit="false"/>
      <protection hidden="false"/>
    </xf>
    <xf xfId="0" fontId="0" numFmtId="165" fillId="2" borderId="53" applyFont="0" applyNumberFormat="1" applyFill="1" applyBorder="1" applyAlignment="1" applyProtection="true">
      <alignment horizontal="right" vertical="top" textRotation="0" wrapText="true" shrinkToFit="false"/>
      <protection hidden="false"/>
    </xf>
    <xf xfId="0" fontId="0" numFmtId="165" fillId="2" borderId="53" applyFont="0" applyNumberFormat="1" applyFill="1" applyBorder="1" applyAlignment="1" applyProtection="true">
      <alignment horizontal="right" vertical="top" textRotation="0" wrapText="true" shrinkToFit="false"/>
      <protection hidden="false"/>
    </xf>
    <xf xfId="0" fontId="1" numFmtId="164" fillId="2" borderId="1" applyFont="1" applyNumberFormat="1" applyFill="1" applyBorder="1" applyAlignment="1" applyProtection="true">
      <alignment horizontal="center" vertical="center" textRotation="0" wrapText="false" shrinkToFit="false"/>
      <protection hidden="false"/>
    </xf>
    <xf xfId="0" fontId="1" numFmtId="164" fillId="2" borderId="1" applyFont="1" applyNumberFormat="1" applyFill="1" applyBorder="1" applyAlignment="1" applyProtection="true">
      <alignment horizontal="center" vertical="center" textRotation="0" wrapText="false" shrinkToFit="false"/>
      <protection hidden="false"/>
    </xf>
    <xf xfId="0" fontId="1" numFmtId="164" fillId="2" borderId="1" applyFont="1" applyNumberFormat="1" applyFill="1" applyBorder="1" applyAlignment="1" applyProtection="true">
      <alignment horizontal="center" vertical="center" textRotation="0" wrapText="false" shrinkToFit="false"/>
      <protection hidden="false"/>
    </xf>
    <xf xfId="0" fontId="1" numFmtId="164" fillId="2" borderId="1" applyFont="1" applyNumberFormat="1" applyFill="1" applyBorder="1" applyAlignment="1" applyProtection="true">
      <alignment horizontal="center" vertical="center" textRotation="0" wrapText="false" shrinkToFit="false"/>
      <protection hidden="false"/>
    </xf>
    <xf xfId="0" fontId="1" numFmtId="164" fillId="2" borderId="1" applyFont="1" applyNumberFormat="1" applyFill="1" applyBorder="1" applyAlignment="1" applyProtection="true">
      <alignment horizontal="center" vertical="center" textRotation="0" wrapText="false" shrinkToFit="false"/>
      <protection hidden="false"/>
    </xf>
    <xf xfId="0" fontId="0" numFmtId="0" fillId="0" borderId="0" applyFont="0" applyNumberFormat="0" applyFill="0" applyBorder="0" applyAlignment="0" applyProtection="true">
      <alignment horizontal="general" vertical="bottom" textRotation="0" wrapText="false" shrinkToFit="false"/>
      <protection hidden="false"/>
    </xf>
    <xf xfId="0" fontId="1" numFmtId="0" fillId="6" borderId="28" applyFont="1" applyNumberFormat="0" applyFill="1" applyBorder="1" applyAlignment="1" applyProtection="true">
      <alignment horizontal="left" vertical="top" textRotation="0" wrapText="true" shrinkToFit="false"/>
      <protection hidden="false"/>
    </xf>
    <xf xfId="0" fontId="1" numFmtId="0" fillId="6" borderId="28" applyFont="1" applyNumberFormat="0" applyFill="1" applyBorder="1" applyAlignment="1" applyProtection="true">
      <alignment horizontal="center" vertical="top" textRotation="0" wrapText="true" shrinkToFit="false"/>
      <protection hidden="false"/>
    </xf>
    <xf xfId="0" fontId="1" numFmtId="0" fillId="7" borderId="28" applyFont="1" applyNumberFormat="0" applyFill="1" applyBorder="1" applyAlignment="1" applyProtection="true">
      <alignment horizontal="left" vertical="top" textRotation="0" wrapText="true" shrinkToFit="false"/>
      <protection hidden="false"/>
    </xf>
    <xf xfId="0" fontId="1" numFmtId="0" fillId="7" borderId="28" applyFont="1" applyNumberFormat="0" applyFill="1" applyBorder="1" applyAlignment="1" applyProtection="true">
      <alignment horizontal="center" vertical="top" textRotation="0" wrapText="true" shrinkToFit="false"/>
      <protection hidden="false"/>
    </xf>
    <xf xfId="0" fontId="1" numFmtId="0" fillId="6" borderId="28" applyFont="1" applyNumberFormat="0" applyFill="1" applyBorder="1" applyAlignment="1" applyProtection="true">
      <alignment horizontal="right" vertical="top" textRotation="0" wrapText="true" shrinkToFit="false"/>
      <protection hidden="false"/>
    </xf>
    <xf xfId="0" fontId="1" numFmtId="167" fillId="6" borderId="28" applyFont="1" applyNumberFormat="1" applyFill="1" applyBorder="1" applyAlignment="1" applyProtection="true">
      <alignment horizontal="right" vertical="top" textRotation="0" wrapText="true" shrinkToFit="false"/>
      <protection hidden="false"/>
    </xf>
    <xf xfId="0" fontId="1" numFmtId="4" fillId="6" borderId="28" applyFont="1" applyNumberFormat="1" applyFill="1" applyBorder="1" applyAlignment="1" applyProtection="true">
      <alignment horizontal="right" vertical="top" textRotation="0" wrapText="true" shrinkToFit="false"/>
      <protection hidden="false"/>
    </xf>
    <xf xfId="0" fontId="1" numFmtId="0" fillId="7" borderId="28" applyFont="1" applyNumberFormat="0" applyFill="1" applyBorder="1" applyAlignment="1" applyProtection="true">
      <alignment horizontal="right" vertical="top" textRotation="0" wrapText="true" shrinkToFit="false"/>
      <protection hidden="false"/>
    </xf>
    <xf xfId="0" fontId="1" numFmtId="167" fillId="7" borderId="28" applyFont="1" applyNumberFormat="1" applyFill="1" applyBorder="1" applyAlignment="1" applyProtection="true">
      <alignment horizontal="right" vertical="top" textRotation="0" wrapText="true" shrinkToFit="false"/>
      <protection hidden="false"/>
    </xf>
    <xf xfId="0" fontId="1" numFmtId="4" fillId="7" borderId="28" applyFont="1" applyNumberFormat="1" applyFill="1" applyBorder="1" applyAlignment="1" applyProtection="true">
      <alignment horizontal="right" vertical="top" textRotation="0" wrapText="true" shrinkToFit="false"/>
      <protection hidden="false"/>
    </xf>
    <xf xfId="0" fontId="1" numFmtId="164" fillId="2" borderId="1" applyFont="1" applyNumberFormat="1" applyFill="1" applyBorder="1" applyAlignment="1" applyProtection="true">
      <alignment horizontal="center" vertical="center" textRotation="0" wrapText="false" shrinkToFit="false"/>
      <protection hidden="false"/>
    </xf>
    <xf xfId="0" fontId="1" numFmtId="0" fillId="5" borderId="28" applyFont="1" applyNumberFormat="0" applyFill="1" applyBorder="1" applyAlignment="1" applyProtection="true">
      <alignment horizontal="left" vertical="top" textRotation="0" wrapText="true" shrinkToFit="false"/>
      <protection hidden="false"/>
    </xf>
    <xf xfId="0" fontId="1" numFmtId="0" fillId="5" borderId="28" applyFont="1" applyNumberFormat="0" applyFill="1" applyBorder="1" applyAlignment="1" applyProtection="true">
      <alignment horizontal="right" vertical="top" textRotation="0" wrapText="true" shrinkToFit="false"/>
      <protection hidden="false"/>
    </xf>
    <xf xfId="0" fontId="1" numFmtId="0" fillId="5" borderId="28" applyFont="1" applyNumberFormat="0" applyFill="1" applyBorder="1" applyAlignment="1" applyProtection="true">
      <alignment horizontal="center" vertical="top" textRotation="0" wrapText="true" shrinkToFit="false"/>
      <protection hidden="false"/>
    </xf>
    <xf xfId="0" fontId="1" numFmtId="167" fillId="5" borderId="28" applyFont="1" applyNumberFormat="1" applyFill="1" applyBorder="1" applyAlignment="1" applyProtection="true">
      <alignment horizontal="right" vertical="top" textRotation="0" wrapText="true" shrinkToFit="false"/>
      <protection hidden="false"/>
    </xf>
    <xf xfId="0" fontId="1" numFmtId="4" fillId="5" borderId="28" applyFont="1" applyNumberFormat="1" applyFill="1" applyBorder="1" applyAlignment="1" applyProtection="true">
      <alignment horizontal="right" vertical="top" textRotation="0" wrapText="true" shrinkToFit="false"/>
      <protection hidden="false"/>
    </xf>
    <xf xfId="0" fontId="1" numFmtId="0" fillId="6" borderId="28" applyFont="1" applyNumberFormat="0" applyFill="1" applyBorder="1" applyAlignment="1" applyProtection="true">
      <alignment horizontal="left" vertical="top" textRotation="0" wrapText="true" shrinkToFit="false"/>
      <protection hidden="false"/>
    </xf>
    <xf xfId="0" fontId="1" numFmtId="0" fillId="6" borderId="28" applyFont="1" applyNumberFormat="0" applyFill="1" applyBorder="1" applyAlignment="1" applyProtection="true">
      <alignment horizontal="center" vertical="top" textRotation="0" wrapText="true" shrinkToFit="false"/>
      <protection hidden="false"/>
    </xf>
    <xf xfId="0" fontId="1" numFmtId="0" fillId="7" borderId="28" applyFont="1" applyNumberFormat="0" applyFill="1" applyBorder="1" applyAlignment="1" applyProtection="true">
      <alignment horizontal="left" vertical="top" textRotation="0" wrapText="true" shrinkToFit="false"/>
      <protection hidden="false"/>
    </xf>
    <xf xfId="0" fontId="1" numFmtId="0" fillId="7" borderId="28" applyFont="1" applyNumberFormat="0" applyFill="1" applyBorder="1" applyAlignment="1" applyProtection="true">
      <alignment horizontal="center" vertical="top" textRotation="0" wrapText="true" shrinkToFit="false"/>
      <protection hidden="false"/>
    </xf>
    <xf xfId="0" fontId="2" numFmtId="0" fillId="8" borderId="28" applyFont="1" applyNumberFormat="0" applyFill="1" applyBorder="1" applyAlignment="1" applyProtection="true">
      <alignment horizontal="left" vertical="top" textRotation="0" wrapText="true" shrinkToFit="false"/>
      <protection hidden="false"/>
    </xf>
    <xf xfId="0" fontId="2" numFmtId="0" fillId="8" borderId="28" applyFont="1" applyNumberFormat="0" applyFill="1" applyBorder="1" applyAlignment="1" applyProtection="true">
      <alignment horizontal="center" vertical="top" textRotation="0" wrapText="true" shrinkToFit="false"/>
      <protection hidden="false"/>
    </xf>
    <xf xfId="0" fontId="1" numFmtId="0" fillId="6" borderId="28" applyFont="1" applyNumberFormat="0" applyFill="1" applyBorder="1" applyAlignment="1" applyProtection="true">
      <alignment horizontal="right" vertical="top" textRotation="0" wrapText="true" shrinkToFit="false"/>
      <protection hidden="false"/>
    </xf>
    <xf xfId="0" fontId="1" numFmtId="167" fillId="6" borderId="28" applyFont="1" applyNumberFormat="1" applyFill="1" applyBorder="1" applyAlignment="1" applyProtection="true">
      <alignment horizontal="right" vertical="top" textRotation="0" wrapText="true" shrinkToFit="false"/>
      <protection hidden="false"/>
    </xf>
    <xf xfId="0" fontId="1" numFmtId="4" fillId="6" borderId="28" applyFont="1" applyNumberFormat="1" applyFill="1" applyBorder="1" applyAlignment="1" applyProtection="true">
      <alignment horizontal="right" vertical="top" textRotation="0" wrapText="true" shrinkToFit="false"/>
      <protection hidden="false"/>
    </xf>
    <xf xfId="0" fontId="1" numFmtId="0" fillId="7" borderId="28" applyFont="1" applyNumberFormat="0" applyFill="1" applyBorder="1" applyAlignment="1" applyProtection="true">
      <alignment horizontal="right" vertical="top" textRotation="0" wrapText="true" shrinkToFit="false"/>
      <protection hidden="false"/>
    </xf>
    <xf xfId="0" fontId="1" numFmtId="167" fillId="7" borderId="28" applyFont="1" applyNumberFormat="1" applyFill="1" applyBorder="1" applyAlignment="1" applyProtection="true">
      <alignment horizontal="right" vertical="top" textRotation="0" wrapText="true" shrinkToFit="false"/>
      <protection hidden="false"/>
    </xf>
    <xf xfId="0" fontId="1" numFmtId="4" fillId="7" borderId="28" applyFont="1" applyNumberFormat="1" applyFill="1" applyBorder="1" applyAlignment="1" applyProtection="true">
      <alignment horizontal="right" vertical="top" textRotation="0" wrapText="true" shrinkToFit="false"/>
      <protection hidden="false"/>
    </xf>
    <xf xfId="0" fontId="2" numFmtId="0" fillId="8" borderId="28" applyFont="1" applyNumberFormat="0" applyFill="1" applyBorder="1" applyAlignment="1" applyProtection="true">
      <alignment horizontal="right" vertical="top" textRotation="0" wrapText="true" shrinkToFit="false"/>
      <protection hidden="false"/>
    </xf>
    <xf xfId="0" fontId="1" numFmtId="0" fillId="5" borderId="28" applyFont="1" applyNumberFormat="0" applyFill="1" applyBorder="1" applyAlignment="1" applyProtection="true">
      <alignment horizontal="left" vertical="top" textRotation="0" wrapText="true" shrinkToFit="false"/>
      <protection hidden="false"/>
    </xf>
    <xf xfId="0" fontId="1" numFmtId="0" fillId="5" borderId="28" applyFont="1" applyNumberFormat="0" applyFill="1" applyBorder="1" applyAlignment="1" applyProtection="true">
      <alignment horizontal="right" vertical="top" textRotation="0" wrapText="true" shrinkToFit="false"/>
      <protection hidden="false"/>
    </xf>
    <xf xfId="0" fontId="1" numFmtId="0" fillId="5" borderId="28" applyFont="1" applyNumberFormat="0" applyFill="1" applyBorder="1" applyAlignment="1" applyProtection="true">
      <alignment horizontal="center" vertical="top" textRotation="0" wrapText="true" shrinkToFit="false"/>
      <protection hidden="false"/>
    </xf>
    <xf xfId="0" fontId="1" numFmtId="167" fillId="5" borderId="28" applyFont="1" applyNumberFormat="1" applyFill="1" applyBorder="1" applyAlignment="1" applyProtection="true">
      <alignment horizontal="right" vertical="top" textRotation="0" wrapText="true" shrinkToFit="false"/>
      <protection hidden="false"/>
    </xf>
    <xf xfId="0" fontId="1" numFmtId="4" fillId="5" borderId="28" applyFont="1" applyNumberFormat="1" applyFill="1" applyBorder="1" applyAlignment="1" applyProtection="true">
      <alignment horizontal="right" vertical="top" textRotation="0" wrapText="true" shrinkToFit="false"/>
      <protection hidden="false"/>
    </xf>
    <xf xfId="0" fontId="1" numFmtId="0" fillId="5" borderId="29" applyFont="1" applyNumberFormat="0" applyFill="1" applyBorder="1" applyAlignment="1" applyProtection="true">
      <alignment horizontal="left" vertical="top" textRotation="0" wrapText="true" shrinkToFit="false"/>
      <protection hidden="false"/>
    </xf>
    <xf xfId="0" fontId="0" numFmtId="0" fillId="0" borderId="0" applyFont="0" applyNumberFormat="0" applyFill="0" applyBorder="0" applyAlignment="0" applyProtection="true">
      <alignment horizontal="general" vertical="bottom" textRotation="0" wrapText="false" shrinkToFit="false"/>
      <protection hidden="false"/>
    </xf>
    <xf xfId="0" fontId="1" numFmtId="0" fillId="5" borderId="28" applyFont="1" applyNumberFormat="0" applyFill="1" applyBorder="1" applyAlignment="1" applyProtection="true">
      <alignment horizontal="left" vertical="top" textRotation="0" wrapText="true" shrinkToFit="false"/>
      <protection hidden="false"/>
    </xf>
    <xf xfId="0" fontId="1" numFmtId="0" fillId="5" borderId="28" applyFont="1" applyNumberFormat="0" applyFill="1" applyBorder="1" applyAlignment="1" applyProtection="true">
      <alignment horizontal="right" vertical="top" textRotation="0" wrapText="true" shrinkToFit="false"/>
      <protection hidden="false"/>
    </xf>
    <xf xfId="0" fontId="1" numFmtId="0" fillId="5" borderId="28" applyFont="1" applyNumberFormat="0" applyFill="1" applyBorder="1" applyAlignment="1" applyProtection="true">
      <alignment horizontal="center" vertical="top" textRotation="0" wrapText="true" shrinkToFit="false"/>
      <protection hidden="false"/>
    </xf>
    <xf xfId="0" fontId="1" numFmtId="167" fillId="5" borderId="28" applyFont="1" applyNumberFormat="1" applyFill="1" applyBorder="1" applyAlignment="1" applyProtection="true">
      <alignment horizontal="right" vertical="top" textRotation="0" wrapText="true" shrinkToFit="false"/>
      <protection hidden="false"/>
    </xf>
    <xf xfId="0" fontId="1" numFmtId="4" fillId="5" borderId="28" applyFont="1" applyNumberFormat="1" applyFill="1" applyBorder="1" applyAlignment="1" applyProtection="true">
      <alignment horizontal="right" vertical="top" textRotation="0" wrapText="true" shrinkToFit="false"/>
      <protection hidden="false"/>
    </xf>
    <xf xfId="0" fontId="1" numFmtId="0" fillId="6" borderId="28" applyFont="1" applyNumberFormat="0" applyFill="1" applyBorder="1" applyAlignment="1" applyProtection="true">
      <alignment horizontal="left" vertical="top" textRotation="0" wrapText="true" shrinkToFit="false"/>
      <protection hidden="false"/>
    </xf>
    <xf xfId="0" fontId="1" numFmtId="0" fillId="6" borderId="28" applyFont="1" applyNumberFormat="0" applyFill="1" applyBorder="1" applyAlignment="1" applyProtection="true">
      <alignment horizontal="center" vertical="top" textRotation="0" wrapText="true" shrinkToFit="false"/>
      <protection hidden="false"/>
    </xf>
    <xf xfId="0" fontId="1" numFmtId="0" fillId="6" borderId="28" applyFont="1" applyNumberFormat="0" applyFill="1" applyBorder="1" applyAlignment="1" applyProtection="true">
      <alignment horizontal="right" vertical="top" textRotation="0" wrapText="true" shrinkToFit="false"/>
      <protection hidden="false"/>
    </xf>
    <xf xfId="0" fontId="1" numFmtId="167" fillId="6" borderId="28" applyFont="1" applyNumberFormat="1" applyFill="1" applyBorder="1" applyAlignment="1" applyProtection="true">
      <alignment horizontal="right" vertical="top" textRotation="0" wrapText="true" shrinkToFit="false"/>
      <protection hidden="false"/>
    </xf>
    <xf xfId="0" fontId="1" numFmtId="4" fillId="6" borderId="28" applyFont="1" applyNumberFormat="1" applyFill="1" applyBorder="1" applyAlignment="1" applyProtection="true">
      <alignment horizontal="right" vertical="top" textRotation="0" wrapText="true" shrinkToFit="false"/>
      <protection hidden="false"/>
    </xf>
    <xf xfId="0" fontId="1" numFmtId="0" fillId="7" borderId="28" applyFont="1" applyNumberFormat="0" applyFill="1" applyBorder="1" applyAlignment="1" applyProtection="true">
      <alignment horizontal="left" vertical="top" textRotation="0" wrapText="true" shrinkToFit="false"/>
      <protection hidden="false"/>
    </xf>
    <xf xfId="0" fontId="1" numFmtId="0" fillId="7" borderId="28" applyFont="1" applyNumberFormat="0" applyFill="1" applyBorder="1" applyAlignment="1" applyProtection="true">
      <alignment horizontal="center" vertical="top" textRotation="0" wrapText="true" shrinkToFit="false"/>
      <protection hidden="false"/>
    </xf>
    <xf xfId="0" fontId="1" numFmtId="0" fillId="7" borderId="28" applyFont="1" applyNumberFormat="0" applyFill="1" applyBorder="1" applyAlignment="1" applyProtection="true">
      <alignment horizontal="right" vertical="top" textRotation="0" wrapText="true" shrinkToFit="false"/>
      <protection hidden="false"/>
    </xf>
    <xf xfId="0" fontId="1" numFmtId="167" fillId="7" borderId="28" applyFont="1" applyNumberFormat="1" applyFill="1" applyBorder="1" applyAlignment="1" applyProtection="true">
      <alignment horizontal="right" vertical="top" textRotation="0" wrapText="true" shrinkToFit="false"/>
      <protection hidden="false"/>
    </xf>
    <xf xfId="0" fontId="1" numFmtId="4" fillId="7" borderId="28" applyFont="1" applyNumberFormat="1" applyFill="1" applyBorder="1" applyAlignment="1" applyProtection="true">
      <alignment horizontal="right" vertical="top" textRotation="0" wrapText="true" shrinkToFit="false"/>
      <protection hidden="false"/>
    </xf>
    <xf xfId="0" fontId="0" numFmtId="0" fillId="0" borderId="0" applyFont="0" applyNumberFormat="0" applyFill="0" applyBorder="0" applyAlignment="0" applyProtection="true">
      <alignment horizontal="general" vertical="bottom" textRotation="0" wrapText="false" shrinkToFit="false"/>
      <protection hidden="false"/>
    </xf>
    <xf xfId="0" fontId="1" numFmtId="0" fillId="5" borderId="28" applyFont="1" applyNumberFormat="0" applyFill="1" applyBorder="1" applyAlignment="1" applyProtection="true">
      <alignment horizontal="left" vertical="top" textRotation="0" wrapText="true" shrinkToFit="false"/>
      <protection hidden="false"/>
    </xf>
    <xf xfId="0" fontId="1" numFmtId="0" fillId="5" borderId="28" applyFont="1" applyNumberFormat="0" applyFill="1" applyBorder="1" applyAlignment="1" applyProtection="true">
      <alignment horizontal="center" vertical="top" textRotation="0" wrapText="true" shrinkToFit="false"/>
      <protection hidden="false"/>
    </xf>
    <xf xfId="0" fontId="1" numFmtId="0" fillId="6" borderId="28" applyFont="1" applyNumberFormat="0" applyFill="1" applyBorder="1" applyAlignment="1" applyProtection="true">
      <alignment horizontal="left" vertical="top" textRotation="0" wrapText="true" shrinkToFit="false"/>
      <protection hidden="false"/>
    </xf>
    <xf xfId="0" fontId="1" numFmtId="0" fillId="6" borderId="28" applyFont="1" applyNumberFormat="0" applyFill="1" applyBorder="1" applyAlignment="1" applyProtection="true">
      <alignment horizontal="center" vertical="top" textRotation="0" wrapText="true" shrinkToFit="false"/>
      <protection hidden="false"/>
    </xf>
    <xf xfId="0" fontId="1" numFmtId="0" fillId="7" borderId="28" applyFont="1" applyNumberFormat="0" applyFill="1" applyBorder="1" applyAlignment="1" applyProtection="true">
      <alignment horizontal="left" vertical="top" textRotation="0" wrapText="true" shrinkToFit="false"/>
      <protection hidden="false"/>
    </xf>
    <xf xfId="0" fontId="1" numFmtId="0" fillId="7" borderId="28" applyFont="1" applyNumberFormat="0" applyFill="1" applyBorder="1" applyAlignment="1" applyProtection="true">
      <alignment horizontal="center" vertical="top" textRotation="0" wrapText="true" shrinkToFit="false"/>
      <protection hidden="false"/>
    </xf>
    <xf xfId="0" fontId="2" numFmtId="0" fillId="8" borderId="28" applyFont="1" applyNumberFormat="0" applyFill="1" applyBorder="1" applyAlignment="1" applyProtection="true">
      <alignment horizontal="left" vertical="top" textRotation="0" wrapText="true" shrinkToFit="false"/>
      <protection hidden="false"/>
    </xf>
    <xf xfId="0" fontId="2" numFmtId="0" fillId="8" borderId="28" applyFont="1" applyNumberFormat="0" applyFill="1" applyBorder="1" applyAlignment="1" applyProtection="true">
      <alignment horizontal="center" vertical="top" textRotation="0" wrapText="true" shrinkToFit="false"/>
      <protection hidden="false"/>
    </xf>
    <xf xfId="0" fontId="1" numFmtId="0" fillId="5" borderId="28" applyFont="1" applyNumberFormat="0" applyFill="1" applyBorder="1" applyAlignment="1" applyProtection="true">
      <alignment horizontal="right" vertical="top" textRotation="0" wrapText="true" shrinkToFit="false"/>
      <protection hidden="false"/>
    </xf>
    <xf xfId="0" fontId="1" numFmtId="167" fillId="5" borderId="28" applyFont="1" applyNumberFormat="1" applyFill="1" applyBorder="1" applyAlignment="1" applyProtection="true">
      <alignment horizontal="right" vertical="top" textRotation="0" wrapText="true" shrinkToFit="false"/>
      <protection hidden="false"/>
    </xf>
    <xf xfId="0" fontId="1" numFmtId="4" fillId="5" borderId="28" applyFont="1" applyNumberFormat="1" applyFill="1" applyBorder="1" applyAlignment="1" applyProtection="true">
      <alignment horizontal="right" vertical="top" textRotation="0" wrapText="true" shrinkToFit="false"/>
      <protection hidden="false"/>
    </xf>
    <xf xfId="0" fontId="1" numFmtId="0" fillId="6" borderId="28" applyFont="1" applyNumberFormat="0" applyFill="1" applyBorder="1" applyAlignment="1" applyProtection="true">
      <alignment horizontal="right" vertical="top" textRotation="0" wrapText="true" shrinkToFit="false"/>
      <protection hidden="false"/>
    </xf>
    <xf xfId="0" fontId="1" numFmtId="167" fillId="6" borderId="28" applyFont="1" applyNumberFormat="1" applyFill="1" applyBorder="1" applyAlignment="1" applyProtection="true">
      <alignment horizontal="right" vertical="top" textRotation="0" wrapText="true" shrinkToFit="false"/>
      <protection hidden="false"/>
    </xf>
    <xf xfId="0" fontId="1" numFmtId="4" fillId="6" borderId="28" applyFont="1" applyNumberFormat="1" applyFill="1" applyBorder="1" applyAlignment="1" applyProtection="true">
      <alignment horizontal="right" vertical="top" textRotation="0" wrapText="true" shrinkToFit="false"/>
      <protection hidden="false"/>
    </xf>
    <xf xfId="0" fontId="1" numFmtId="0" fillId="7" borderId="28" applyFont="1" applyNumberFormat="0" applyFill="1" applyBorder="1" applyAlignment="1" applyProtection="true">
      <alignment horizontal="right" vertical="top" textRotation="0" wrapText="true" shrinkToFit="false"/>
      <protection hidden="false"/>
    </xf>
    <xf xfId="0" fontId="1" numFmtId="167" fillId="7" borderId="28" applyFont="1" applyNumberFormat="1" applyFill="1" applyBorder="1" applyAlignment="1" applyProtection="true">
      <alignment horizontal="right" vertical="top" textRotation="0" wrapText="true" shrinkToFit="false"/>
      <protection hidden="false"/>
    </xf>
    <xf xfId="0" fontId="1" numFmtId="4" fillId="7" borderId="28" applyFont="1" applyNumberFormat="1" applyFill="1" applyBorder="1" applyAlignment="1" applyProtection="true">
      <alignment horizontal="right" vertical="top" textRotation="0" wrapText="true" shrinkToFit="false"/>
      <protection hidden="false"/>
    </xf>
    <xf xfId="0" fontId="1" numFmtId="0" fillId="5" borderId="29" applyFont="1" applyNumberFormat="0" applyFill="1" applyBorder="1" applyAlignment="1" applyProtection="true">
      <alignment horizontal="left" vertical="top" textRotation="0" wrapText="true" shrinkToFit="false"/>
      <protection hidden="false"/>
    </xf>
    <xf xfId="0" fontId="2" numFmtId="0" fillId="8" borderId="28" applyFont="1" applyNumberFormat="0" applyFill="1" applyBorder="1" applyAlignment="1" applyProtection="true">
      <alignment horizontal="right" vertical="top" textRotation="0" wrapText="true" shrinkToFit="false"/>
      <protection hidden="false"/>
    </xf>
    <xf xfId="0" fontId="1" numFmtId="0" fillId="5" borderId="28" applyFont="1" applyNumberFormat="0" applyFill="1" applyBorder="1" applyAlignment="1" applyProtection="true">
      <alignment horizontal="left" vertical="top" textRotation="0" wrapText="true" shrinkToFit="false"/>
      <protection hidden="false"/>
    </xf>
    <xf xfId="0" fontId="1" numFmtId="0" fillId="5" borderId="28" applyFont="1" applyNumberFormat="0" applyFill="1" applyBorder="1" applyAlignment="1" applyProtection="true">
      <alignment horizontal="right" vertical="top" textRotation="0" wrapText="true" shrinkToFit="false"/>
      <protection hidden="false"/>
    </xf>
    <xf xfId="0" fontId="1" numFmtId="0" fillId="5" borderId="28" applyFont="1" applyNumberFormat="0" applyFill="1" applyBorder="1" applyAlignment="1" applyProtection="true">
      <alignment horizontal="center" vertical="top" textRotation="0" wrapText="true" shrinkToFit="false"/>
      <protection hidden="false"/>
    </xf>
    <xf xfId="0" fontId="1" numFmtId="167" fillId="5" borderId="28" applyFont="1" applyNumberFormat="1" applyFill="1" applyBorder="1" applyAlignment="1" applyProtection="true">
      <alignment horizontal="right" vertical="top" textRotation="0" wrapText="true" shrinkToFit="false"/>
      <protection hidden="false"/>
    </xf>
    <xf xfId="0" fontId="1" numFmtId="4" fillId="5" borderId="28" applyFont="1" applyNumberFormat="1" applyFill="1" applyBorder="1" applyAlignment="1" applyProtection="true">
      <alignment horizontal="right" vertical="top" textRotation="0" wrapText="true" shrinkToFit="false"/>
      <protection hidden="false"/>
    </xf>
    <xf xfId="0" fontId="7" numFmtId="0" fillId="5" borderId="28" applyFont="1" applyNumberFormat="0" applyFill="1" applyBorder="1" applyAlignment="1" applyProtection="true">
      <alignment horizontal="left" vertical="top" textRotation="0" wrapText="true" shrinkToFit="false"/>
      <protection hidden="false"/>
    </xf>
    <xf xfId="0" fontId="7" numFmtId="0" fillId="5" borderId="28" applyFont="1" applyNumberFormat="0" applyFill="1" applyBorder="1" applyAlignment="1" applyProtection="true">
      <alignment horizontal="center" vertical="top" textRotation="0" wrapText="true" shrinkToFit="false"/>
      <protection hidden="false"/>
    </xf>
    <xf xfId="0" fontId="7" numFmtId="0" fillId="5" borderId="28" applyFont="1" applyNumberFormat="0" applyFill="1" applyBorder="1" applyAlignment="1" applyProtection="true">
      <alignment horizontal="right" vertical="top" textRotation="0" wrapText="true" shrinkToFit="false"/>
      <protection hidden="false"/>
    </xf>
    <xf xfId="0" fontId="11" numFmtId="0" fillId="8" borderId="0" applyFont="1" applyNumberFormat="0" applyFill="1" applyBorder="0" applyAlignment="1" applyProtection="true">
      <alignment horizontal="center" vertical="top" textRotation="0" wrapText="true" shrinkToFit="false"/>
      <protection hidden="false"/>
    </xf>
    <xf xfId="0" fontId="11" numFmtId="0" fillId="8" borderId="0" applyFont="1" applyNumberFormat="0" applyFill="1" applyBorder="0" applyAlignment="1" applyProtection="true">
      <alignment horizontal="right" vertical="top" textRotation="0" wrapText="true" shrinkToFit="false"/>
      <protection hidden="false"/>
    </xf>
    <xf xfId="0" fontId="7" numFmtId="0" fillId="8" borderId="0" applyFont="1" applyNumberFormat="0" applyFill="1" applyBorder="0" applyAlignment="1" applyProtection="true">
      <alignment horizontal="center" vertical="top" textRotation="0" wrapText="true" shrinkToFit="false"/>
      <protection hidden="false"/>
    </xf>
    <xf xfId="0" fontId="11" numFmtId="0" fillId="8" borderId="0" applyFont="1" applyNumberFormat="0" applyFill="1" applyBorder="0" applyAlignment="1" applyProtection="true">
      <alignment horizontal="left" vertical="top" textRotation="0" wrapText="true" shrinkToFit="false"/>
      <protection hidden="false"/>
    </xf>
    <xf xfId="0" fontId="11" numFmtId="4" fillId="8" borderId="0" applyFont="1" applyNumberFormat="1" applyFill="1" applyBorder="0" applyAlignment="1" applyProtection="true">
      <alignment horizontal="right" vertical="top" textRotation="0" wrapText="true" shrinkToFit="false"/>
      <protection hidden="false"/>
    </xf>
    <xf xfId="0" fontId="7" numFmtId="0" fillId="8" borderId="0" applyFont="1" applyNumberFormat="0" applyFill="1" applyBorder="0" applyAlignment="1" applyProtection="true">
      <alignment horizontal="center" vertical="top" textRotation="0" wrapText="true" shrinkToFit="false"/>
      <protection hidden="false"/>
    </xf>
    <xf xfId="0" fontId="10" numFmtId="0" fillId="0" borderId="0" applyFont="1" applyNumberFormat="0" applyFill="0" applyBorder="0" applyAlignment="0" applyProtection="true">
      <alignment horizontal="general" vertical="bottom" textRotation="0" wrapText="false" shrinkToFit="false"/>
      <protection hidden="false"/>
    </xf>
    <xf xfId="0" fontId="7" numFmtId="0" fillId="10" borderId="28" applyFont="1" applyNumberFormat="0" applyFill="1" applyBorder="1" applyAlignment="1" applyProtection="true">
      <alignment horizontal="left" vertical="top" textRotation="0" wrapText="true" shrinkToFit="false"/>
      <protection hidden="false"/>
    </xf>
    <xf xfId="0" fontId="7" numFmtId="0" fillId="10" borderId="28" applyFont="1" applyNumberFormat="0" applyFill="1" applyBorder="1" applyAlignment="1" applyProtection="true">
      <alignment horizontal="center" vertical="top" textRotation="0" wrapText="true" shrinkToFit="false"/>
      <protection hidden="false"/>
    </xf>
    <xf xfId="0" fontId="7" numFmtId="0" fillId="10" borderId="28" applyFont="1" applyNumberFormat="0" applyFill="1" applyBorder="1" applyAlignment="1" applyProtection="true">
      <alignment horizontal="right" vertical="top" textRotation="0" wrapText="true" shrinkToFit="false"/>
      <protection hidden="false"/>
    </xf>
    <xf xfId="0" fontId="7" numFmtId="4" fillId="10" borderId="28" applyFont="1" applyNumberFormat="1" applyFill="1" applyBorder="1" applyAlignment="1" applyProtection="true">
      <alignment horizontal="right" vertical="top" textRotation="0" wrapText="true" shrinkToFit="false"/>
      <protection hidden="false"/>
    </xf>
    <xf xfId="0" fontId="10" numFmtId="0" fillId="0" borderId="46" applyFont="1" applyNumberFormat="0" applyFill="0" applyBorder="1" applyAlignment="0" applyProtection="true">
      <alignment horizontal="general" vertical="bottom" textRotation="0" wrapText="false" shrinkToFit="false"/>
      <protection hidden="false"/>
    </xf>
    <xf xfId="0" fontId="10" numFmtId="0" fillId="0" borderId="45" applyFont="1" applyNumberFormat="0" applyFill="0" applyBorder="1" applyAlignment="0" applyProtection="true">
      <alignment horizontal="general" vertical="bottom" textRotation="0" wrapText="false" shrinkToFit="false"/>
      <protection hidden="false"/>
    </xf>
    <xf xfId="0" fontId="16" numFmtId="0" fillId="8" borderId="44" applyFont="1" applyNumberFormat="0" applyFill="1" applyBorder="1" applyAlignment="1" applyProtection="true">
      <alignment horizontal="center" vertical="bottom" textRotation="0" wrapText="true" shrinkToFit="false"/>
      <protection hidden="false"/>
    </xf>
    <xf xfId="0" fontId="16" numFmtId="0" fillId="8" borderId="11" applyFont="1" applyNumberFormat="0" applyFill="1" applyBorder="1" applyAlignment="1" applyProtection="true">
      <alignment horizontal="center" vertical="top" textRotation="0" wrapText="true" shrinkToFit="false"/>
      <protection hidden="false"/>
    </xf>
    <xf xfId="0" fontId="16" numFmtId="0" fillId="8" borderId="10" applyFont="1" applyNumberFormat="0" applyFill="1" applyBorder="1" applyAlignment="1" applyProtection="true">
      <alignment horizontal="center" vertical="top" textRotation="0" wrapText="true" shrinkToFit="false"/>
      <protection hidden="false"/>
    </xf>
    <xf xfId="0" fontId="11" numFmtId="0" fillId="8" borderId="10" applyFont="1" applyNumberFormat="0" applyFill="1" applyBorder="1" applyAlignment="1" applyProtection="true">
      <alignment horizontal="left" vertical="top" textRotation="0" wrapText="true" shrinkToFit="false"/>
      <protection hidden="false"/>
    </xf>
    <xf xfId="0" fontId="11" numFmtId="0" fillId="8" borderId="10" applyFont="1" applyNumberFormat="0" applyFill="1" applyBorder="1" applyAlignment="1" applyProtection="true">
      <alignment horizontal="left" vertical="top" textRotation="0" wrapText="true" shrinkToFit="false"/>
      <protection hidden="false"/>
    </xf>
    <xf xfId="0" fontId="11" numFmtId="0" fillId="8" borderId="9" applyFont="1" applyNumberFormat="0" applyFill="1" applyBorder="1" applyAlignment="1" applyProtection="true">
      <alignment horizontal="left" vertical="top" textRotation="0" wrapText="true" shrinkToFit="false"/>
      <protection hidden="false"/>
    </xf>
    <xf xfId="0" fontId="16" numFmtId="0" fillId="8" borderId="35" applyFont="1" applyNumberFormat="0" applyFill="1" applyBorder="1" applyAlignment="1" applyProtection="true">
      <alignment horizontal="center" vertical="top" textRotation="0" wrapText="true" shrinkToFit="false"/>
      <protection hidden="false"/>
    </xf>
    <xf xfId="0" fontId="16" numFmtId="0" fillId="8" borderId="34" applyFont="1" applyNumberFormat="0" applyFill="1" applyBorder="1" applyAlignment="1" applyProtection="true">
      <alignment horizontal="center" vertical="top" textRotation="0" wrapText="true" shrinkToFit="false"/>
      <protection hidden="false"/>
    </xf>
    <xf xfId="0" fontId="16" numFmtId="0" fillId="8" borderId="34" applyFont="1" applyNumberFormat="0" applyFill="1" applyBorder="1" applyAlignment="1" applyProtection="true">
      <alignment horizontal="left" vertical="top" textRotation="0" wrapText="true" shrinkToFit="false"/>
      <protection hidden="false"/>
    </xf>
    <xf xfId="0" fontId="16" numFmtId="0" fillId="8" borderId="34" applyFont="1" applyNumberFormat="0" applyFill="1" applyBorder="1" applyAlignment="1" applyProtection="true">
      <alignment horizontal="left" vertical="top" textRotation="0" wrapText="true" shrinkToFit="false"/>
      <protection hidden="false"/>
    </xf>
    <xf xfId="0" fontId="16" numFmtId="0" fillId="8" borderId="33" applyFont="1" applyNumberFormat="0" applyFill="1" applyBorder="1" applyAlignment="1" applyProtection="true">
      <alignment horizontal="left" vertical="top" textRotation="0" wrapText="true" shrinkToFit="false"/>
      <protection hidden="false"/>
    </xf>
    <xf xfId="0" fontId="0" numFmtId="0" fillId="0" borderId="0" applyFont="0" applyNumberFormat="0" applyFill="0" applyBorder="0" applyAlignment="0" applyProtection="true">
      <alignment horizontal="general" vertical="bottom" textRotation="0" wrapText="false" shrinkToFit="false"/>
      <protection hidden="false"/>
    </xf>
    <xf xfId="0" fontId="16" numFmtId="0" fillId="8" borderId="39" applyFont="1" applyNumberFormat="0" applyFill="1" applyBorder="1" applyAlignment="1" applyProtection="true">
      <alignment horizontal="center" vertical="top" textRotation="0" wrapText="true" shrinkToFit="false"/>
      <protection hidden="false"/>
    </xf>
    <xf xfId="0" fontId="16" numFmtId="0" fillId="8" borderId="39" applyFont="1" applyNumberFormat="0" applyFill="1" applyBorder="1" applyAlignment="1" applyProtection="true">
      <alignment horizontal="right" vertical="top" textRotation="0" wrapText="true" shrinkToFit="false"/>
      <protection hidden="false"/>
    </xf>
    <xf xfId="0" fontId="16" numFmtId="0" fillId="8" borderId="39" applyFont="1" applyNumberFormat="0" applyFill="1" applyBorder="1" applyAlignment="1" applyProtection="true">
      <alignment horizontal="left" vertical="top" textRotation="0" wrapText="true" shrinkToFit="false"/>
      <protection hidden="false"/>
    </xf>
    <xf xfId="0" fontId="7" numFmtId="4" fillId="7" borderId="28" applyFont="1" applyNumberFormat="1" applyFill="1" applyBorder="1" applyAlignment="1" applyProtection="true">
      <alignment horizontal="right" vertical="top" textRotation="0" wrapText="true" shrinkToFit="false"/>
      <protection hidden="false"/>
    </xf>
    <xf xfId="0" fontId="7" numFmtId="0" fillId="7" borderId="28" applyFont="1" applyNumberFormat="0" applyFill="1" applyBorder="1" applyAlignment="1" applyProtection="true">
      <alignment horizontal="right" vertical="top" textRotation="0" wrapText="true" shrinkToFit="false"/>
      <protection hidden="false"/>
    </xf>
    <xf xfId="0" fontId="7" numFmtId="0" fillId="7" borderId="28" applyFont="1" applyNumberFormat="0" applyFill="1" applyBorder="1" applyAlignment="1" applyProtection="true">
      <alignment horizontal="center" vertical="top" textRotation="0" wrapText="true" shrinkToFit="false"/>
      <protection hidden="false"/>
    </xf>
    <xf xfId="0" fontId="7" numFmtId="0" fillId="7" borderId="28" applyFont="1" applyNumberFormat="0" applyFill="1" applyBorder="1" applyAlignment="1" applyProtection="true">
      <alignment horizontal="left" vertical="top" textRotation="0" wrapText="true" shrinkToFit="false"/>
      <protection hidden="false"/>
    </xf>
    <xf xfId="0" fontId="7" numFmtId="4" fillId="6" borderId="28" applyFont="1" applyNumberFormat="1" applyFill="1" applyBorder="1" applyAlignment="1" applyProtection="true">
      <alignment horizontal="right" vertical="top" textRotation="0" wrapText="true" shrinkToFit="false"/>
      <protection hidden="false"/>
    </xf>
    <xf xfId="0" fontId="7" numFmtId="0" fillId="6" borderId="28" applyFont="1" applyNumberFormat="0" applyFill="1" applyBorder="1" applyAlignment="1" applyProtection="true">
      <alignment horizontal="right" vertical="top" textRotation="0" wrapText="true" shrinkToFit="false"/>
      <protection hidden="false"/>
    </xf>
    <xf xfId="0" fontId="7" numFmtId="0" fillId="6" borderId="28" applyFont="1" applyNumberFormat="0" applyFill="1" applyBorder="1" applyAlignment="1" applyProtection="true">
      <alignment horizontal="center" vertical="top" textRotation="0" wrapText="true" shrinkToFit="false"/>
      <protection hidden="false"/>
    </xf>
    <xf xfId="0" fontId="7" numFmtId="0" fillId="6" borderId="28" applyFont="1" applyNumberFormat="0" applyFill="1" applyBorder="1" applyAlignment="1" applyProtection="true">
      <alignment horizontal="left" vertical="top" textRotation="0" wrapText="true" shrinkToFit="false"/>
      <protection hidden="false"/>
    </xf>
    <xf xfId="0" fontId="0" numFmtId="0" fillId="0" borderId="0" applyFont="0" applyNumberFormat="0" applyFill="0" applyBorder="0" applyAlignment="1" applyProtection="true">
      <alignment horizontal="center" vertical="bottom" textRotation="0" wrapText="false" shrinkToFit="false"/>
      <protection hidden="false"/>
    </xf>
    <xf xfId="0" fontId="16" numFmtId="0" fillId="8" borderId="46" applyFont="1" applyNumberFormat="0" applyFill="1" applyBorder="1" applyAlignment="1" applyProtection="true">
      <alignment horizontal="center" vertical="bottom" textRotation="0" wrapText="true" shrinkToFit="false"/>
      <protection hidden="false"/>
    </xf>
    <xf xfId="0" fontId="16" numFmtId="0" fillId="8" borderId="45" applyFont="1" applyNumberFormat="0" applyFill="1" applyBorder="1" applyAlignment="1" applyProtection="true">
      <alignment horizontal="center" vertical="bottom" textRotation="0" wrapText="true" shrinkToFit="false"/>
      <protection hidden="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 Id="rId9" Type="http://schemas.openxmlformats.org/officeDocument/2006/relationships/worksheet" Target="worksheets/sheet6.xml"/><Relationship Id="rId10" Type="http://schemas.openxmlformats.org/officeDocument/2006/relationships/worksheet" Target="worksheets/sheet7.xml"/><Relationship Id="rId11" Type="http://schemas.openxmlformats.org/officeDocument/2006/relationships/worksheet" Target="worksheets/sheet8.xml"/><Relationship Id="rId12" Type="http://schemas.openxmlformats.org/officeDocument/2006/relationships/worksheet" Target="worksheets/sheet9.xml"/><Relationship Id="rId13" Type="http://schemas.openxmlformats.org/officeDocument/2006/relationships/worksheet" Target="worksheets/sheet10.xml"/><Relationship Id="rId14" Type="http://schemas.openxmlformats.org/officeDocument/2006/relationships/worksheet" Target="worksheets/sheet1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_rels/sheet10.xml.rels><?xml version="1.0" encoding="UTF-8" standalone="yes"?>
<Relationships xmlns="http://schemas.openxmlformats.org/package/2006/relationships"/>
</file>

<file path=xl/worksheets/_rels/sheet11.xml.rels><?xml version="1.0" encoding="UTF-8" standalone="yes"?>
<Relationships xmlns="http://schemas.openxmlformats.org/package/2006/relationships"/>
</file>

<file path=xl/worksheets/_rels/sheet2.xml.rels><?xml version="1.0" encoding="UTF-8" standalone="yes"?>
<Relationships xmlns="http://schemas.openxmlformats.org/package/2006/relationships"/>
</file>

<file path=xl/worksheets/_rels/sheet3.xml.rels><?xml version="1.0" encoding="UTF-8" standalone="yes"?>
<Relationships xmlns="http://schemas.openxmlformats.org/package/2006/relationships"/>
</file>

<file path=xl/worksheets/_rels/sheet4.xml.rels><?xml version="1.0" encoding="UTF-8" standalone="yes"?>
<Relationships xmlns="http://schemas.openxmlformats.org/package/2006/relationships"/>
</file>

<file path=xl/worksheets/_rels/sheet5.xml.rels><?xml version="1.0" encoding="UTF-8" standalone="yes"?>
<Relationships xmlns="http://schemas.openxmlformats.org/package/2006/relationships"/>
</file>

<file path=xl/worksheets/_rels/sheet6.xml.rels><?xml version="1.0" encoding="UTF-8" standalone="yes"?>
<Relationships xmlns="http://schemas.openxmlformats.org/package/2006/relationships"/>
</file>

<file path=xl/worksheets/_rels/sheet7.xml.rels><?xml version="1.0" encoding="UTF-8" standalone="yes"?>
<Relationships xmlns="http://schemas.openxmlformats.org/package/2006/relationships"/>
</file>

<file path=xl/worksheets/_rels/sheet8.xml.rels><?xml version="1.0" encoding="UTF-8" standalone="yes"?>
<Relationships xmlns="http://schemas.openxmlformats.org/package/2006/relationships"/>
</file>

<file path=xl/worksheets/_rels/sheet9.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pageSetUpPr fitToPage="1"/>
  </sheetPr>
  <dimension ref="A1:H52"/>
  <sheetViews>
    <sheetView tabSelected="1" workbookViewId="0" showGridLines="true" showRowColHeaders="1">
      <selection activeCell="B13" sqref="B13:C13"/>
    </sheetView>
  </sheetViews>
  <sheetFormatPr customHeight="true" defaultRowHeight="15" defaultColWidth="9.140625" outlineLevelRow="0" outlineLevelCol="0"/>
  <cols>
    <col min="1" max="1" width="9.140625" style="34"/>
    <col min="2" max="2" width="20.5703125" customWidth="true" style="38"/>
    <col min="3" max="3" width="70.28515625" customWidth="true" style="35"/>
    <col min="4" max="4" width="9.85546875" customWidth="true" style="25"/>
    <col min="5" max="5" width="10.42578125" customWidth="true" style="36"/>
    <col min="6" max="6" width="16" customWidth="true" style="37"/>
    <col min="7" max="7" width="16.28515625" customWidth="true" style="84"/>
    <col min="8" max="8" width="31.140625" customWidth="true" style="48"/>
  </cols>
  <sheetData>
    <row r="1" spans="1:8" customHeight="1" ht="18.75">
      <c r="A1" s="265" t="s">
        <v>0</v>
      </c>
      <c r="B1" s="266"/>
      <c r="C1" s="267"/>
      <c r="D1" s="268" t="s">
        <v>1</v>
      </c>
      <c r="E1" s="269"/>
      <c r="F1" s="268" t="s">
        <v>2</v>
      </c>
      <c r="G1" s="269"/>
    </row>
    <row r="2" spans="1:8" customHeight="1" ht="88.5">
      <c r="A2" s="275" t="s">
        <v>3</v>
      </c>
      <c r="B2" s="276"/>
      <c r="C2" s="277"/>
      <c r="D2" s="278" t="s">
        <v>4</v>
      </c>
      <c r="E2" s="279"/>
      <c r="F2" s="278" t="s">
        <v>5</v>
      </c>
      <c r="G2" s="279"/>
    </row>
    <row r="3" spans="1:8" customHeight="1" ht="20.25">
      <c r="A3" s="272" t="s">
        <v>6</v>
      </c>
      <c r="B3" s="273"/>
      <c r="C3" s="273"/>
      <c r="D3" s="273"/>
      <c r="E3" s="273"/>
      <c r="F3" s="273"/>
      <c r="G3" s="274"/>
    </row>
    <row r="4" spans="1:8" customHeight="1" ht="15" s="38" customFormat="1">
      <c r="A4" s="86" t="s">
        <v>7</v>
      </c>
      <c r="B4" s="87" t="s">
        <v>8</v>
      </c>
      <c r="C4" s="87" t="s">
        <v>9</v>
      </c>
      <c r="D4" s="86" t="s">
        <v>10</v>
      </c>
      <c r="E4" s="88" t="s">
        <v>11</v>
      </c>
      <c r="F4" s="74" t="s">
        <v>12</v>
      </c>
      <c r="G4" s="74" t="s">
        <v>13</v>
      </c>
      <c r="H4" s="48"/>
    </row>
    <row r="5" spans="1:8" customHeight="1" ht="15">
      <c r="A5" s="7">
        <v>1</v>
      </c>
      <c r="B5" s="283" t="s">
        <v>14</v>
      </c>
      <c r="C5" s="283"/>
      <c r="D5" s="24"/>
      <c r="E5" s="12"/>
      <c r="F5" s="12"/>
      <c r="G5" s="75"/>
    </row>
    <row r="6" spans="1:8" customHeight="1" ht="15">
      <c r="A6" s="2" t="s">
        <v>15</v>
      </c>
      <c r="B6" s="3" t="s">
        <v>16</v>
      </c>
      <c r="C6" s="15" t="s">
        <v>17</v>
      </c>
      <c r="D6" s="4" t="s">
        <v>18</v>
      </c>
      <c r="E6" s="9">
        <v>0.005</v>
      </c>
      <c r="F6" s="10">
        <f>ROUND(SUM(G11,G21,G41),2)</f>
        <v>87118.58</v>
      </c>
      <c r="G6" s="76">
        <f>ROUND(F6*E6,2)</f>
        <v>435.59</v>
      </c>
      <c r="H6" s="162"/>
    </row>
    <row r="7" spans="1:8" customHeight="1" ht="15">
      <c r="A7" s="284" t="s">
        <v>19</v>
      </c>
      <c r="B7" s="285"/>
      <c r="C7" s="285"/>
      <c r="D7" s="285"/>
      <c r="E7" s="285"/>
      <c r="F7" s="286"/>
      <c r="G7" s="77">
        <f>SUM(G6)</f>
        <v>435.59</v>
      </c>
    </row>
    <row r="8" spans="1:8" customHeight="1" ht="15">
      <c r="A8" s="26"/>
      <c r="B8" s="27"/>
      <c r="C8" s="28"/>
      <c r="D8" s="29"/>
      <c r="E8" s="20"/>
      <c r="F8" s="21"/>
      <c r="G8" s="78"/>
    </row>
    <row r="9" spans="1:8" customHeight="1" ht="15">
      <c r="A9" s="17">
        <v>2</v>
      </c>
      <c r="B9" s="287" t="s">
        <v>20</v>
      </c>
      <c r="C9" s="288"/>
      <c r="D9" s="18"/>
      <c r="E9" s="19"/>
      <c r="F9" s="19"/>
      <c r="G9" s="79"/>
    </row>
    <row r="10" spans="1:8" customHeight="1" ht="15">
      <c r="A10" s="43" t="s">
        <v>21</v>
      </c>
      <c r="B10" s="45">
        <v>91677</v>
      </c>
      <c r="C10" s="47" t="s">
        <v>22</v>
      </c>
      <c r="D10" s="43" t="s">
        <v>23</v>
      </c>
      <c r="E10" s="6">
        <v>48</v>
      </c>
      <c r="F10" s="5">
        <v>100.62</v>
      </c>
      <c r="G10" s="76">
        <f>ROUND(F10*E10,2)</f>
        <v>4829.76</v>
      </c>
    </row>
    <row r="11" spans="1:8" customHeight="1" ht="15">
      <c r="A11" s="280" t="s">
        <v>24</v>
      </c>
      <c r="B11" s="281"/>
      <c r="C11" s="281"/>
      <c r="D11" s="281"/>
      <c r="E11" s="281"/>
      <c r="F11" s="282"/>
      <c r="G11" s="80">
        <f>SUM(G10:G10)</f>
        <v>4829.76</v>
      </c>
    </row>
    <row r="12" spans="1:8" customHeight="1" ht="15">
      <c r="A12" s="30"/>
      <c r="B12" s="33"/>
      <c r="C12" s="32"/>
      <c r="D12" s="31"/>
      <c r="E12" s="13"/>
      <c r="F12" s="13"/>
      <c r="G12" s="81"/>
    </row>
    <row r="13" spans="1:8" customHeight="1" ht="15">
      <c r="A13" s="7">
        <v>3</v>
      </c>
      <c r="B13" s="293" t="s">
        <v>25</v>
      </c>
      <c r="C13" s="294"/>
      <c r="D13" s="8"/>
      <c r="E13" s="14"/>
      <c r="F13" s="14"/>
      <c r="G13" s="82"/>
    </row>
    <row r="14" spans="1:8" customHeight="1" ht="51">
      <c r="A14" s="43" t="s">
        <v>26</v>
      </c>
      <c r="B14" s="45" t="s">
        <v>27</v>
      </c>
      <c r="C14" s="47" t="s">
        <v>28</v>
      </c>
      <c r="D14" s="43" t="s">
        <v>10</v>
      </c>
      <c r="E14" s="6">
        <v>1</v>
      </c>
      <c r="F14" s="401">
        <v>17732.29</v>
      </c>
      <c r="G14" s="76">
        <f>ROUND(F14*E14,2)</f>
        <v>17732.29</v>
      </c>
    </row>
    <row r="15" spans="1:8" customHeight="1" ht="25.5">
      <c r="A15" s="43" t="s">
        <v>29</v>
      </c>
      <c r="B15" s="45" t="s">
        <v>30</v>
      </c>
      <c r="C15" s="47" t="s">
        <v>31</v>
      </c>
      <c r="D15" s="43" t="s">
        <v>10</v>
      </c>
      <c r="E15" s="6">
        <v>3</v>
      </c>
      <c r="F15" s="401">
        <v>3520.96</v>
      </c>
      <c r="G15" s="76">
        <f>ROUND(F15*E15,2)</f>
        <v>10562.88</v>
      </c>
    </row>
    <row r="16" spans="1:8" customHeight="1" ht="15">
      <c r="A16" s="43" t="s">
        <v>32</v>
      </c>
      <c r="B16" s="45" t="s">
        <v>33</v>
      </c>
      <c r="C16" s="47" t="s">
        <v>34</v>
      </c>
      <c r="D16" s="43" t="s">
        <v>35</v>
      </c>
      <c r="E16" s="6">
        <v>6</v>
      </c>
      <c r="F16" s="401">
        <v>125.49</v>
      </c>
      <c r="G16" s="76">
        <f>ROUND(F16*E16,2)</f>
        <v>752.94</v>
      </c>
    </row>
    <row r="17" spans="1:8" customHeight="1" ht="25.5">
      <c r="A17" s="43" t="s">
        <v>36</v>
      </c>
      <c r="B17" s="45">
        <v>97599</v>
      </c>
      <c r="C17" s="47" t="s">
        <v>37</v>
      </c>
      <c r="D17" s="43" t="s">
        <v>10</v>
      </c>
      <c r="E17" s="6">
        <v>2</v>
      </c>
      <c r="F17" s="401">
        <v>27.36</v>
      </c>
      <c r="G17" s="76">
        <f>ROUND(F17*E17,2)</f>
        <v>54.72</v>
      </c>
    </row>
    <row r="18" spans="1:8" customHeight="1" ht="25.5">
      <c r="A18" s="43" t="s">
        <v>38</v>
      </c>
      <c r="B18" s="45">
        <v>101909</v>
      </c>
      <c r="C18" s="47" t="s">
        <v>39</v>
      </c>
      <c r="D18" s="43" t="s">
        <v>10</v>
      </c>
      <c r="E18" s="6">
        <v>1</v>
      </c>
      <c r="F18" s="401">
        <v>201.19</v>
      </c>
      <c r="G18" s="76">
        <f>ROUND(F18*E18,2)</f>
        <v>201.19</v>
      </c>
    </row>
    <row r="19" spans="1:8" customHeight="1" ht="25.5">
      <c r="A19" s="43" t="s">
        <v>40</v>
      </c>
      <c r="B19" s="45">
        <v>91926</v>
      </c>
      <c r="C19" s="47" t="s">
        <v>41</v>
      </c>
      <c r="D19" s="43" t="s">
        <v>35</v>
      </c>
      <c r="E19" s="6">
        <v>30</v>
      </c>
      <c r="F19" s="402">
        <v>3.75</v>
      </c>
      <c r="G19" s="76">
        <f>ROUND(F19*E19,2)</f>
        <v>112.5</v>
      </c>
    </row>
    <row r="20" spans="1:8" customHeight="1" ht="51">
      <c r="A20" s="237" t="s">
        <v>42</v>
      </c>
      <c r="B20" s="238" t="s">
        <v>43</v>
      </c>
      <c r="C20" s="239" t="s">
        <v>44</v>
      </c>
      <c r="D20" s="237" t="s">
        <v>10</v>
      </c>
      <c r="E20" s="235">
        <v>1</v>
      </c>
      <c r="F20" s="402">
        <v>400.25</v>
      </c>
      <c r="G20" s="240">
        <v>400.25</v>
      </c>
    </row>
    <row r="21" spans="1:8" customHeight="1" ht="15">
      <c r="A21" s="280" t="s">
        <v>45</v>
      </c>
      <c r="B21" s="281"/>
      <c r="C21" s="281"/>
      <c r="D21" s="281"/>
      <c r="E21" s="281"/>
      <c r="F21" s="282"/>
      <c r="G21" s="80">
        <f>SUM(G14:G20)</f>
        <v>29816.77</v>
      </c>
    </row>
    <row r="22" spans="1:8" customHeight="1" ht="15">
      <c r="A22" s="289"/>
      <c r="B22" s="290"/>
      <c r="C22" s="290"/>
      <c r="D22" s="290"/>
      <c r="E22" s="290"/>
      <c r="F22" s="290"/>
      <c r="G22" s="291"/>
    </row>
    <row r="23" spans="1:8" customHeight="1" ht="15" s="37" customFormat="1">
      <c r="A23" s="7">
        <v>4</v>
      </c>
      <c r="B23" s="293" t="s">
        <v>46</v>
      </c>
      <c r="C23" s="294"/>
      <c r="D23" s="8"/>
      <c r="E23" s="14"/>
      <c r="F23" s="14"/>
      <c r="G23" s="82"/>
      <c r="H23" s="48"/>
    </row>
    <row r="24" spans="1:8" customHeight="1" ht="25.5">
      <c r="A24" s="43" t="s">
        <v>47</v>
      </c>
      <c r="B24" s="45">
        <v>2477</v>
      </c>
      <c r="C24" s="47" t="s">
        <v>48</v>
      </c>
      <c r="D24" s="43" t="s">
        <v>10</v>
      </c>
      <c r="E24" s="6">
        <v>1</v>
      </c>
      <c r="F24" s="403">
        <v>5174.39</v>
      </c>
      <c r="G24" s="76">
        <f>ROUND(F24*E24,2)</f>
        <v>5174.39</v>
      </c>
    </row>
    <row r="25" spans="1:8" customHeight="1" ht="25.5">
      <c r="A25" s="43" t="s">
        <v>49</v>
      </c>
      <c r="B25" s="45">
        <v>102109</v>
      </c>
      <c r="C25" s="47" t="s">
        <v>50</v>
      </c>
      <c r="D25" s="43" t="s">
        <v>10</v>
      </c>
      <c r="E25" s="6">
        <v>2</v>
      </c>
      <c r="F25" s="5">
        <v>54.15</v>
      </c>
      <c r="G25" s="76">
        <f>ROUND(F25*E25,2)</f>
        <v>108.3</v>
      </c>
    </row>
    <row r="26" spans="1:8" customHeight="1" ht="15">
      <c r="A26" s="43" t="s">
        <v>51</v>
      </c>
      <c r="B26" s="45" t="s">
        <v>52</v>
      </c>
      <c r="C26" s="47" t="s">
        <v>53</v>
      </c>
      <c r="D26" s="43" t="s">
        <v>35</v>
      </c>
      <c r="E26" s="6">
        <v>45</v>
      </c>
      <c r="F26" s="404">
        <v>16.94</v>
      </c>
      <c r="G26" s="76">
        <f>ROUND(F26*E26,2)</f>
        <v>762.3</v>
      </c>
    </row>
    <row r="27" spans="1:8" customHeight="1" ht="63.75">
      <c r="A27" s="43" t="s">
        <v>54</v>
      </c>
      <c r="B27" s="45" t="s">
        <v>55</v>
      </c>
      <c r="C27" s="47" t="s">
        <v>56</v>
      </c>
      <c r="D27" s="43" t="s">
        <v>10</v>
      </c>
      <c r="E27" s="6">
        <v>1</v>
      </c>
      <c r="F27" s="404">
        <v>42231.29</v>
      </c>
      <c r="G27" s="76">
        <f>ROUND(F27*E27,2)</f>
        <v>42231.29</v>
      </c>
    </row>
    <row r="28" spans="1:8" customHeight="1" ht="51">
      <c r="A28" s="43" t="s">
        <v>57</v>
      </c>
      <c r="B28" s="45">
        <v>2476</v>
      </c>
      <c r="C28" s="47" t="s">
        <v>58</v>
      </c>
      <c r="D28" s="43" t="s">
        <v>10</v>
      </c>
      <c r="E28" s="6">
        <v>3</v>
      </c>
      <c r="F28" s="5">
        <v>195.46</v>
      </c>
      <c r="G28" s="76">
        <f>ROUND(F28*E28,2)</f>
        <v>586.38</v>
      </c>
    </row>
    <row r="29" spans="1:8" customHeight="1" ht="15">
      <c r="A29" s="43" t="s">
        <v>59</v>
      </c>
      <c r="B29" s="45">
        <v>102109</v>
      </c>
      <c r="C29" s="47" t="s">
        <v>60</v>
      </c>
      <c r="D29" s="43" t="s">
        <v>10</v>
      </c>
      <c r="E29" s="6">
        <v>2</v>
      </c>
      <c r="F29" s="5">
        <v>54.15</v>
      </c>
      <c r="G29" s="76">
        <f>ROUND(F29*E29,2)</f>
        <v>108.3</v>
      </c>
    </row>
    <row r="30" spans="1:8" customHeight="1" ht="25.5">
      <c r="A30" s="43" t="s">
        <v>61</v>
      </c>
      <c r="B30" s="45">
        <v>101546</v>
      </c>
      <c r="C30" s="47" t="s">
        <v>62</v>
      </c>
      <c r="D30" s="43" t="s">
        <v>10</v>
      </c>
      <c r="E30" s="6">
        <v>3</v>
      </c>
      <c r="F30" s="5">
        <v>43.44</v>
      </c>
      <c r="G30" s="76">
        <f>ROUND(F30*E30,2)</f>
        <v>130.32</v>
      </c>
    </row>
    <row r="31" spans="1:8" customHeight="1" ht="25.5">
      <c r="A31" s="43" t="s">
        <v>63</v>
      </c>
      <c r="B31" s="45">
        <v>2485</v>
      </c>
      <c r="C31" s="47" t="s">
        <v>64</v>
      </c>
      <c r="D31" s="43" t="s">
        <v>10</v>
      </c>
      <c r="E31" s="6">
        <v>1</v>
      </c>
      <c r="F31" s="5">
        <v>138.88</v>
      </c>
      <c r="G31" s="76">
        <f>ROUND(F31*E31,2)</f>
        <v>138.88</v>
      </c>
    </row>
    <row r="32" spans="1:8" customHeight="1" ht="25.5">
      <c r="A32" s="43" t="s">
        <v>65</v>
      </c>
      <c r="B32" s="45" t="s">
        <v>66</v>
      </c>
      <c r="C32" s="47" t="s">
        <v>67</v>
      </c>
      <c r="D32" s="43" t="s">
        <v>10</v>
      </c>
      <c r="E32" s="6">
        <v>3</v>
      </c>
      <c r="F32" s="5">
        <v>46.23</v>
      </c>
      <c r="G32" s="76">
        <f>ROUND(F32*E32,2)</f>
        <v>138.69</v>
      </c>
    </row>
    <row r="33" spans="1:8" customHeight="1" ht="25.5">
      <c r="A33" s="43" t="s">
        <v>68</v>
      </c>
      <c r="B33" s="45" t="s">
        <v>69</v>
      </c>
      <c r="C33" s="47" t="s">
        <v>70</v>
      </c>
      <c r="D33" s="43" t="s">
        <v>10</v>
      </c>
      <c r="E33" s="6">
        <v>3</v>
      </c>
      <c r="F33" s="5">
        <v>368.97</v>
      </c>
      <c r="G33" s="76">
        <f>ROUND(F33*E33,2)</f>
        <v>1106.91</v>
      </c>
    </row>
    <row r="34" spans="1:8" customHeight="1" ht="25.5">
      <c r="A34" s="43" t="s">
        <v>71</v>
      </c>
      <c r="B34" s="45">
        <v>101549</v>
      </c>
      <c r="C34" s="47" t="s">
        <v>72</v>
      </c>
      <c r="D34" s="43" t="s">
        <v>10</v>
      </c>
      <c r="E34" s="6">
        <v>4</v>
      </c>
      <c r="F34" s="5">
        <v>25.03</v>
      </c>
      <c r="G34" s="76">
        <f>ROUND(F34*E34,2)</f>
        <v>100.12</v>
      </c>
    </row>
    <row r="35" spans="1:8" customHeight="1" ht="25.5">
      <c r="A35" s="43" t="s">
        <v>73</v>
      </c>
      <c r="B35" s="45">
        <v>2479</v>
      </c>
      <c r="C35" s="47" t="s">
        <v>74</v>
      </c>
      <c r="D35" s="43" t="s">
        <v>10</v>
      </c>
      <c r="E35" s="6">
        <v>3</v>
      </c>
      <c r="F35" s="5">
        <v>207.36</v>
      </c>
      <c r="G35" s="76">
        <f>ROUND(F35*E35,2)</f>
        <v>622.08</v>
      </c>
    </row>
    <row r="36" spans="1:8" customHeight="1" ht="25.5">
      <c r="A36" s="43" t="s">
        <v>75</v>
      </c>
      <c r="B36" s="45" t="s">
        <v>76</v>
      </c>
      <c r="C36" s="47" t="s">
        <v>77</v>
      </c>
      <c r="D36" s="43" t="s">
        <v>35</v>
      </c>
      <c r="E36" s="6">
        <v>6</v>
      </c>
      <c r="F36" s="5">
        <v>49.61</v>
      </c>
      <c r="G36" s="76">
        <f>ROUND(F36*E36,2)</f>
        <v>297.66</v>
      </c>
    </row>
    <row r="37" spans="1:8" customHeight="1" ht="25.5">
      <c r="A37" s="43" t="s">
        <v>78</v>
      </c>
      <c r="B37" s="45" t="s">
        <v>79</v>
      </c>
      <c r="C37" s="47" t="s">
        <v>80</v>
      </c>
      <c r="D37" s="43" t="s">
        <v>10</v>
      </c>
      <c r="E37" s="6">
        <v>1</v>
      </c>
      <c r="F37" s="5">
        <v>47.54</v>
      </c>
      <c r="G37" s="76">
        <f>ROUND(F37*E37,2)</f>
        <v>47.54</v>
      </c>
    </row>
    <row r="38" spans="1:8" customHeight="1" ht="25.5">
      <c r="A38" s="43" t="s">
        <v>81</v>
      </c>
      <c r="B38" s="45" t="s">
        <v>82</v>
      </c>
      <c r="C38" s="47" t="s">
        <v>83</v>
      </c>
      <c r="D38" s="43" t="s">
        <v>35</v>
      </c>
      <c r="E38" s="6">
        <v>20</v>
      </c>
      <c r="F38" s="5">
        <v>14.2</v>
      </c>
      <c r="G38" s="76">
        <f>ROUND(F38*E38,2)</f>
        <v>284</v>
      </c>
    </row>
    <row r="39" spans="1:8" customHeight="1" ht="15">
      <c r="A39" s="43" t="s">
        <v>84</v>
      </c>
      <c r="B39" s="45">
        <v>96986</v>
      </c>
      <c r="C39" s="47" t="s">
        <v>85</v>
      </c>
      <c r="D39" s="43" t="s">
        <v>10</v>
      </c>
      <c r="E39" s="6">
        <v>3</v>
      </c>
      <c r="F39" s="5">
        <v>166.94</v>
      </c>
      <c r="G39" s="76">
        <f>ROUND(F39*E39,2)</f>
        <v>500.82</v>
      </c>
    </row>
    <row r="40" spans="1:8" customHeight="1" ht="25.5">
      <c r="A40" s="43" t="s">
        <v>86</v>
      </c>
      <c r="B40" s="45">
        <v>98111</v>
      </c>
      <c r="C40" s="47" t="s">
        <v>87</v>
      </c>
      <c r="D40" s="43" t="s">
        <v>10</v>
      </c>
      <c r="E40" s="6">
        <v>3</v>
      </c>
      <c r="F40" s="5">
        <v>44.69</v>
      </c>
      <c r="G40" s="76">
        <f>ROUND(F40*E40,2)</f>
        <v>134.07</v>
      </c>
    </row>
    <row r="41" spans="1:8" customHeight="1" ht="15">
      <c r="A41" s="280" t="s">
        <v>88</v>
      </c>
      <c r="B41" s="281"/>
      <c r="C41" s="281"/>
      <c r="D41" s="281"/>
      <c r="E41" s="281"/>
      <c r="F41" s="282"/>
      <c r="G41" s="80">
        <f>SUM(G24:G40)</f>
        <v>52472.05</v>
      </c>
    </row>
    <row r="42" spans="1:8" customHeight="1" ht="15">
      <c r="A42" s="289"/>
      <c r="B42" s="290"/>
      <c r="C42" s="290"/>
      <c r="D42" s="290"/>
      <c r="E42" s="290"/>
      <c r="F42" s="290"/>
      <c r="G42" s="291"/>
    </row>
    <row r="43" spans="1:8" customHeight="1" ht="15">
      <c r="A43" s="292" t="s">
        <v>89</v>
      </c>
      <c r="B43" s="292"/>
      <c r="C43" s="292"/>
      <c r="D43" s="292"/>
      <c r="E43" s="292"/>
      <c r="F43" s="292"/>
      <c r="G43" s="83">
        <f>G7+G11+G21+G41</f>
        <v>87554.17</v>
      </c>
      <c r="H43" s="89"/>
    </row>
    <row r="44" spans="1:8" customHeight="1" ht="15">
      <c r="A44" s="270" t="s">
        <v>90</v>
      </c>
      <c r="B44" s="271"/>
      <c r="C44" s="271"/>
      <c r="D44" s="271"/>
      <c r="E44" s="271"/>
      <c r="F44" s="85">
        <f>'BDI DESONERADO'!F28</f>
        <v>0.3081</v>
      </c>
      <c r="G44" s="83">
        <f>ROUND(G43*F44,2)</f>
        <v>26975.44</v>
      </c>
    </row>
    <row r="45" spans="1:8" customHeight="1" ht="15">
      <c r="A45" s="292" t="s">
        <v>91</v>
      </c>
      <c r="B45" s="292"/>
      <c r="C45" s="292"/>
      <c r="D45" s="292"/>
      <c r="E45" s="292"/>
      <c r="F45" s="292"/>
      <c r="G45" s="83">
        <f>SUM(G43:G44)</f>
        <v>114529.61</v>
      </c>
      <c r="H45" s="25"/>
    </row>
    <row r="46" spans="1:8" customHeight="1" ht="15">
      <c r="A46" s="25"/>
      <c r="B46" s="25"/>
      <c r="C46" s="25"/>
      <c r="E46" s="25"/>
      <c r="F46" s="25"/>
      <c r="H46" s="25"/>
    </row>
    <row r="47" spans="1:8" customHeight="1" ht="15">
      <c r="C47" s="25"/>
    </row>
    <row r="48" spans="1:8" customHeight="1" ht="15">
      <c r="C48" s="25"/>
    </row>
    <row r="49" spans="1:8" customHeight="1" ht="15">
      <c r="C49" s="25"/>
    </row>
    <row r="50" spans="1:8" customHeight="1" ht="15">
      <c r="C50" s="84" t="s">
        <v>92</v>
      </c>
    </row>
    <row r="51" spans="1:8" customHeight="1" ht="15">
      <c r="C51" s="215" t="s">
        <v>93</v>
      </c>
    </row>
    <row r="52" spans="1:8" customHeight="1" ht="15">
      <c r="C52" s="168"/>
    </row>
  </sheetData>
  <sheetProtection sheet="false" objects="false" scenarios="false" formatCells="true" formatColumns="true" formatRows="true" insertColumns="true" insertRows="true" insertHyperlinks="true" deleteColumns="true" deleteRows="true" selectLockedCells="false" sort="true" autoFilter="true" pivotTables="true" selectUnlockedCells="false"/>
  <mergeCells>
    <mergeCell ref="A7:F7"/>
    <mergeCell ref="B9:C9"/>
    <mergeCell ref="A11:F11"/>
    <mergeCell ref="A22:G22"/>
    <mergeCell ref="A45:F45"/>
    <mergeCell ref="A43:F43"/>
    <mergeCell ref="B13:C13"/>
    <mergeCell ref="B23:C23"/>
    <mergeCell ref="A41:F41"/>
    <mergeCell ref="A42:G42"/>
    <mergeCell ref="A1:C1"/>
    <mergeCell ref="D1:E1"/>
    <mergeCell ref="F1:G1"/>
    <mergeCell ref="A44:E44"/>
    <mergeCell ref="A3:G3"/>
    <mergeCell ref="A2:C2"/>
    <mergeCell ref="D2:E2"/>
    <mergeCell ref="F2:G2"/>
    <mergeCell ref="A21:F21"/>
    <mergeCell ref="B5:C5"/>
  </mergeCells>
  <printOptions gridLines="false" gridLinesSet="true"/>
  <pageMargins left="0.511811024" right="0.511811024" top="0.787401575" bottom="0.787401575" header="0.31496062" footer="0.31496062"/>
  <pageSetup paperSize="9" orientation="portrait" scale="60" fitToHeight="0" fitToWidth="1"/>
  <headerFooter differentOddEven="false" differentFirst="false" scaleWithDoc="true" alignWithMargins="true">
    <oddHeader/>
    <oddFooter/>
    <evenHeader/>
    <evenFooter/>
    <firstHeader/>
    <firstFoot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F58"/>
  <sheetViews>
    <sheetView tabSelected="0" workbookViewId="0" showGridLines="true" showRowColHeaders="1">
      <selection activeCell="D54" sqref="D54"/>
    </sheetView>
  </sheetViews>
  <sheetFormatPr customHeight="true" defaultRowHeight="15" outlineLevelRow="0" outlineLevelCol="0"/>
  <cols>
    <col min="1" max="1" width="8.28515625" customWidth="true" style="0"/>
    <col min="3" max="3" width="2.140625" customWidth="true" style="0"/>
    <col min="4" max="4" width="81.42578125" customWidth="true" style="0"/>
    <col min="5" max="5" width="22.85546875" customWidth="true" style="209"/>
    <col min="6" max="6" width="23.42578125" customWidth="true" style="0"/>
  </cols>
  <sheetData>
    <row r="1" spans="1:6" customHeight="1" ht="15.75">
      <c r="A1" s="370" t="s">
        <v>720</v>
      </c>
      <c r="B1" s="371"/>
      <c r="C1" s="371"/>
      <c r="D1" s="371"/>
      <c r="E1" s="371"/>
      <c r="F1" s="372"/>
    </row>
    <row r="2" spans="1:6" customHeight="1" ht="47.25">
      <c r="A2" s="389"/>
      <c r="B2" s="380" t="s">
        <v>123</v>
      </c>
      <c r="C2" s="381"/>
      <c r="D2" s="381"/>
      <c r="E2" s="381"/>
      <c r="F2" s="382"/>
    </row>
    <row r="3" spans="1:6" customHeight="1" ht="15.75">
      <c r="A3" s="390"/>
      <c r="B3" s="390"/>
      <c r="C3" s="390"/>
      <c r="D3" s="390"/>
      <c r="E3" s="390"/>
      <c r="F3" s="390"/>
    </row>
    <row r="4" spans="1:6" customHeight="1" ht="15.75">
      <c r="A4" s="370" t="s">
        <v>721</v>
      </c>
      <c r="B4" s="371"/>
      <c r="C4" s="371"/>
      <c r="D4" s="371"/>
      <c r="E4" s="371"/>
      <c r="F4" s="372"/>
    </row>
    <row r="5" spans="1:6" customHeight="1" ht="15.75">
      <c r="A5" s="391" t="s">
        <v>176</v>
      </c>
      <c r="B5" s="373" t="s">
        <v>722</v>
      </c>
      <c r="C5" s="374"/>
      <c r="D5" s="392" t="s">
        <v>723</v>
      </c>
      <c r="E5" s="392" t="s">
        <v>13</v>
      </c>
      <c r="F5" s="392" t="s">
        <v>724</v>
      </c>
    </row>
    <row r="6" spans="1:6" customHeight="1" ht="15.75">
      <c r="A6" s="375" t="s">
        <v>725</v>
      </c>
      <c r="B6" s="378" t="s">
        <v>725</v>
      </c>
      <c r="C6" s="379"/>
      <c r="D6" s="393" t="s">
        <v>726</v>
      </c>
      <c r="E6" s="398">
        <v>15546.54</v>
      </c>
      <c r="F6" s="399">
        <v>15546.54</v>
      </c>
    </row>
    <row r="7" spans="1:6" customHeight="1" ht="15.75">
      <c r="A7" s="376"/>
      <c r="B7" s="378" t="s">
        <v>727</v>
      </c>
      <c r="C7" s="379"/>
      <c r="D7" s="393" t="s">
        <v>728</v>
      </c>
      <c r="E7" s="398">
        <v>19739</v>
      </c>
      <c r="F7" s="399">
        <v>19739</v>
      </c>
    </row>
    <row r="8" spans="1:6" customHeight="1" ht="15.75">
      <c r="A8" s="377"/>
      <c r="B8" s="378" t="s">
        <v>729</v>
      </c>
      <c r="C8" s="379"/>
      <c r="D8" s="393"/>
      <c r="E8" s="398"/>
      <c r="F8" s="394"/>
    </row>
    <row r="9" spans="1:6" customHeight="1" ht="15.75">
      <c r="A9" s="395"/>
      <c r="B9" s="364" t="s">
        <v>730</v>
      </c>
      <c r="C9" s="365"/>
      <c r="D9" s="366"/>
      <c r="E9" s="397"/>
      <c r="F9" s="399">
        <f>AVERAGE(F6:F8)</f>
        <v>17642.77</v>
      </c>
    </row>
    <row r="10" spans="1:6" customHeight="1" ht="15.75">
      <c r="A10" s="367"/>
      <c r="B10" s="368"/>
      <c r="C10" s="368"/>
      <c r="D10" s="368"/>
      <c r="E10" s="368"/>
      <c r="F10" s="369"/>
    </row>
    <row r="11" spans="1:6" customHeight="1" ht="15.75">
      <c r="A11" s="370" t="s">
        <v>731</v>
      </c>
      <c r="B11" s="371"/>
      <c r="C11" s="371"/>
      <c r="D11" s="371"/>
      <c r="E11" s="371"/>
      <c r="F11" s="372"/>
    </row>
    <row r="12" spans="1:6" customHeight="1" ht="15.75">
      <c r="A12" s="391" t="s">
        <v>176</v>
      </c>
      <c r="B12" s="373" t="s">
        <v>722</v>
      </c>
      <c r="C12" s="374"/>
      <c r="D12" s="392" t="s">
        <v>723</v>
      </c>
      <c r="E12" s="392" t="s">
        <v>13</v>
      </c>
      <c r="F12" s="392" t="s">
        <v>724</v>
      </c>
    </row>
    <row r="13" spans="1:6" customHeight="1" ht="15.75">
      <c r="A13" s="375" t="s">
        <v>727</v>
      </c>
      <c r="B13" s="378" t="s">
        <v>725</v>
      </c>
      <c r="C13" s="379"/>
      <c r="D13" s="393" t="s">
        <v>732</v>
      </c>
      <c r="E13" s="398">
        <v>60590</v>
      </c>
      <c r="F13" s="399">
        <v>60590</v>
      </c>
    </row>
    <row r="14" spans="1:6" customHeight="1" ht="15.75">
      <c r="A14" s="376"/>
      <c r="B14" s="378" t="s">
        <v>727</v>
      </c>
      <c r="C14" s="379"/>
      <c r="D14" s="393" t="s">
        <v>733</v>
      </c>
      <c r="E14" s="398">
        <v>22960</v>
      </c>
      <c r="F14" s="399">
        <v>22960</v>
      </c>
    </row>
    <row r="15" spans="1:6" customHeight="1" ht="15.75">
      <c r="A15" s="377"/>
      <c r="B15" s="378" t="s">
        <v>729</v>
      </c>
      <c r="C15" s="379"/>
      <c r="D15" s="393"/>
      <c r="E15" s="393"/>
      <c r="F15" s="394"/>
    </row>
    <row r="16" spans="1:6" customHeight="1" ht="15.75">
      <c r="A16" s="395"/>
      <c r="B16" s="364" t="s">
        <v>730</v>
      </c>
      <c r="C16" s="365"/>
      <c r="D16" s="366"/>
      <c r="E16" s="397"/>
      <c r="F16" s="399">
        <f>AVERAGE(F13:F15)</f>
        <v>41775</v>
      </c>
    </row>
    <row r="17" spans="1:6" customHeight="1" ht="15.75">
      <c r="A17" s="367"/>
      <c r="B17" s="368"/>
      <c r="C17" s="368"/>
      <c r="D17" s="368"/>
      <c r="E17" s="368"/>
      <c r="F17" s="369"/>
    </row>
    <row r="18" spans="1:6" customHeight="1" ht="15.75">
      <c r="A18" s="370" t="s">
        <v>734</v>
      </c>
      <c r="B18" s="371"/>
      <c r="C18" s="371"/>
      <c r="D18" s="371"/>
      <c r="E18" s="371"/>
      <c r="F18" s="372"/>
    </row>
    <row r="19" spans="1:6" customHeight="1" ht="15.75">
      <c r="A19" s="391" t="s">
        <v>176</v>
      </c>
      <c r="B19" s="373" t="s">
        <v>722</v>
      </c>
      <c r="C19" s="374"/>
      <c r="D19" s="392" t="s">
        <v>723</v>
      </c>
      <c r="E19" s="392" t="s">
        <v>13</v>
      </c>
      <c r="F19" s="392" t="s">
        <v>724</v>
      </c>
    </row>
    <row r="20" spans="1:6" customHeight="1" ht="15.75">
      <c r="A20" s="375" t="s">
        <v>729</v>
      </c>
      <c r="B20" s="378" t="s">
        <v>725</v>
      </c>
      <c r="C20" s="379"/>
      <c r="D20" s="393" t="s">
        <v>735</v>
      </c>
      <c r="E20" s="398">
        <v>2916.49</v>
      </c>
      <c r="F20" s="399">
        <v>2916.49</v>
      </c>
    </row>
    <row r="21" spans="1:6" customHeight="1" ht="15.75">
      <c r="A21" s="376"/>
      <c r="B21" s="378" t="s">
        <v>727</v>
      </c>
      <c r="C21" s="379"/>
      <c r="D21" s="393" t="s">
        <v>728</v>
      </c>
      <c r="E21" s="398">
        <v>8502</v>
      </c>
      <c r="F21" s="400">
        <v>2834</v>
      </c>
    </row>
    <row r="22" spans="1:6" customHeight="1" ht="15.75">
      <c r="A22" s="377"/>
      <c r="B22" s="378" t="s">
        <v>729</v>
      </c>
      <c r="C22" s="379"/>
      <c r="D22" s="393" t="s">
        <v>736</v>
      </c>
      <c r="E22" s="398">
        <v>14034.33</v>
      </c>
      <c r="F22" s="400">
        <v>4678.11</v>
      </c>
    </row>
    <row r="23" spans="1:6" customHeight="1" ht="15.75">
      <c r="A23" s="395"/>
      <c r="B23" s="364" t="s">
        <v>730</v>
      </c>
      <c r="C23" s="365"/>
      <c r="D23" s="366"/>
      <c r="E23" s="397"/>
      <c r="F23" s="399">
        <f>AVERAGE(F20:F22)</f>
        <v>3476.2</v>
      </c>
    </row>
    <row r="24" spans="1:6" customHeight="1" ht="15.75">
      <c r="A24" s="396"/>
      <c r="B24" s="396"/>
      <c r="C24" s="396"/>
      <c r="D24" s="396"/>
      <c r="E24" s="396"/>
      <c r="F24" s="396"/>
    </row>
    <row r="25" spans="1:6" customHeight="1" ht="15.75" s="206" customFormat="1">
      <c r="A25" s="370" t="s">
        <v>737</v>
      </c>
      <c r="B25" s="371"/>
      <c r="C25" s="371"/>
      <c r="D25" s="371"/>
      <c r="E25" s="371"/>
      <c r="F25" s="372"/>
    </row>
    <row r="26" spans="1:6" customHeight="1" ht="15.75" s="206" customFormat="1">
      <c r="A26" s="391" t="s">
        <v>176</v>
      </c>
      <c r="B26" s="373" t="s">
        <v>722</v>
      </c>
      <c r="C26" s="374"/>
      <c r="D26" s="392" t="s">
        <v>723</v>
      </c>
      <c r="E26" s="392" t="s">
        <v>13</v>
      </c>
      <c r="F26" s="392" t="s">
        <v>724</v>
      </c>
    </row>
    <row r="27" spans="1:6" customHeight="1" ht="15.75" s="206" customFormat="1">
      <c r="A27" s="375" t="s">
        <v>209</v>
      </c>
      <c r="B27" s="378" t="s">
        <v>725</v>
      </c>
      <c r="C27" s="379"/>
      <c r="D27" s="393" t="s">
        <v>738</v>
      </c>
      <c r="E27" s="398">
        <v>319</v>
      </c>
      <c r="F27" s="398">
        <v>106.33333333333</v>
      </c>
    </row>
    <row r="28" spans="1:6" customHeight="1" ht="15.75" s="206" customFormat="1">
      <c r="A28" s="376"/>
      <c r="B28" s="378" t="s">
        <v>727</v>
      </c>
      <c r="C28" s="379"/>
      <c r="D28" s="393" t="s">
        <v>739</v>
      </c>
      <c r="E28" s="398">
        <v>350</v>
      </c>
      <c r="F28" s="398">
        <v>116.66666666667</v>
      </c>
    </row>
    <row r="29" spans="1:6" customHeight="1" ht="15.75" s="206" customFormat="1">
      <c r="A29" s="377"/>
      <c r="B29" s="378" t="s">
        <v>729</v>
      </c>
      <c r="C29" s="379"/>
      <c r="D29" s="393" t="s">
        <v>740</v>
      </c>
      <c r="E29" s="398">
        <v>335.5</v>
      </c>
      <c r="F29" s="398">
        <v>111.83333333333</v>
      </c>
    </row>
    <row r="30" spans="1:6" customHeight="1" ht="15.75" s="206" customFormat="1">
      <c r="A30" s="395"/>
      <c r="B30" s="364" t="s">
        <v>730</v>
      </c>
      <c r="C30" s="365"/>
      <c r="D30" s="366"/>
      <c r="E30" s="397"/>
      <c r="F30" s="399">
        <f>AVERAGE(F27:F29)</f>
        <v>111.61111111111</v>
      </c>
    </row>
    <row r="31" spans="1:6" customHeight="1" ht="15.75" s="206" customFormat="1">
      <c r="A31" s="367"/>
      <c r="B31" s="368"/>
      <c r="C31" s="368"/>
      <c r="D31" s="368"/>
      <c r="E31" s="368"/>
      <c r="F31" s="369"/>
    </row>
    <row r="32" spans="1:6" customHeight="1" ht="15.75" s="206" customFormat="1">
      <c r="A32" s="370" t="s">
        <v>741</v>
      </c>
      <c r="B32" s="371"/>
      <c r="C32" s="371"/>
      <c r="D32" s="371"/>
      <c r="E32" s="371"/>
      <c r="F32" s="372"/>
    </row>
    <row r="33" spans="1:6" customHeight="1" ht="15.75" s="206" customFormat="1">
      <c r="A33" s="391" t="s">
        <v>176</v>
      </c>
      <c r="B33" s="373" t="s">
        <v>722</v>
      </c>
      <c r="C33" s="374"/>
      <c r="D33" s="392" t="s">
        <v>723</v>
      </c>
      <c r="E33" s="392" t="s">
        <v>13</v>
      </c>
      <c r="F33" s="392" t="s">
        <v>724</v>
      </c>
    </row>
    <row r="34" spans="1:6" customHeight="1" ht="15.75" s="206" customFormat="1">
      <c r="A34" s="375" t="s">
        <v>742</v>
      </c>
      <c r="B34" s="378" t="s">
        <v>725</v>
      </c>
      <c r="C34" s="379"/>
      <c r="D34" s="393" t="s">
        <v>743</v>
      </c>
      <c r="E34" s="398">
        <v>3117.73</v>
      </c>
      <c r="F34" s="399">
        <v>3117.73</v>
      </c>
    </row>
    <row r="35" spans="1:6" customHeight="1" ht="15.75" s="206" customFormat="1">
      <c r="A35" s="376"/>
      <c r="B35" s="378" t="s">
        <v>727</v>
      </c>
      <c r="C35" s="379"/>
      <c r="D35" s="393" t="s">
        <v>744</v>
      </c>
      <c r="E35" s="398">
        <v>3164.47</v>
      </c>
      <c r="F35" s="400">
        <v>3164.47</v>
      </c>
    </row>
    <row r="36" spans="1:6" customHeight="1" ht="15.75" s="206" customFormat="1">
      <c r="A36" s="377"/>
      <c r="B36" s="378" t="s">
        <v>729</v>
      </c>
      <c r="C36" s="379"/>
      <c r="D36" s="393" t="s">
        <v>726</v>
      </c>
      <c r="E36" s="398">
        <v>6900</v>
      </c>
      <c r="F36" s="400">
        <v>6900</v>
      </c>
    </row>
    <row r="37" spans="1:6" customHeight="1" ht="15.75" s="206" customFormat="1">
      <c r="A37" s="395"/>
      <c r="B37" s="364" t="s">
        <v>730</v>
      </c>
      <c r="C37" s="365"/>
      <c r="D37" s="366"/>
      <c r="E37" s="397"/>
      <c r="F37" s="399">
        <f>AVERAGE(F34:F36)</f>
        <v>4394.0666666667</v>
      </c>
    </row>
    <row r="38" spans="1:6" customHeight="1" ht="15.75" s="206" customFormat="1">
      <c r="A38" s="396"/>
      <c r="B38" s="396"/>
      <c r="C38" s="396"/>
      <c r="D38" s="396"/>
      <c r="E38" s="396"/>
      <c r="F38" s="396"/>
    </row>
    <row r="39" spans="1:6" customHeight="1" ht="15.75" s="209" customFormat="1">
      <c r="A39" s="370" t="s">
        <v>254</v>
      </c>
      <c r="B39" s="371"/>
      <c r="C39" s="371"/>
      <c r="D39" s="371"/>
      <c r="E39" s="371"/>
      <c r="F39" s="372"/>
    </row>
    <row r="40" spans="1:6" customHeight="1" ht="15.75" s="209" customFormat="1">
      <c r="A40" s="391" t="s">
        <v>176</v>
      </c>
      <c r="B40" s="373" t="s">
        <v>722</v>
      </c>
      <c r="C40" s="374"/>
      <c r="D40" s="392" t="s">
        <v>723</v>
      </c>
      <c r="E40" s="392" t="s">
        <v>13</v>
      </c>
      <c r="F40" s="392" t="s">
        <v>724</v>
      </c>
    </row>
    <row r="41" spans="1:6" customHeight="1" ht="15.75" s="209" customFormat="1">
      <c r="A41" s="375" t="s">
        <v>745</v>
      </c>
      <c r="B41" s="378" t="s">
        <v>725</v>
      </c>
      <c r="C41" s="379"/>
      <c r="D41" s="393" t="s">
        <v>746</v>
      </c>
      <c r="E41" s="398">
        <v>328.5</v>
      </c>
      <c r="F41" s="398">
        <v>10.95</v>
      </c>
    </row>
    <row r="42" spans="1:6" customHeight="1" ht="15.75" s="209" customFormat="1">
      <c r="A42" s="376"/>
      <c r="B42" s="378" t="s">
        <v>727</v>
      </c>
      <c r="C42" s="379"/>
      <c r="D42" s="393" t="s">
        <v>740</v>
      </c>
      <c r="E42" s="398">
        <v>10.12</v>
      </c>
      <c r="F42" s="398">
        <v>10.12</v>
      </c>
    </row>
    <row r="43" spans="1:6" customHeight="1" ht="15.75" s="209" customFormat="1">
      <c r="A43" s="377"/>
      <c r="B43" s="378" t="s">
        <v>729</v>
      </c>
      <c r="C43" s="379"/>
      <c r="D43" s="393" t="s">
        <v>728</v>
      </c>
      <c r="E43" s="398">
        <v>417</v>
      </c>
      <c r="F43" s="398">
        <v>13.9</v>
      </c>
    </row>
    <row r="44" spans="1:6" customHeight="1" ht="15.75" s="209" customFormat="1">
      <c r="A44" s="395"/>
      <c r="B44" s="364" t="s">
        <v>730</v>
      </c>
      <c r="C44" s="365"/>
      <c r="D44" s="366"/>
      <c r="E44" s="397"/>
      <c r="F44" s="399">
        <f>AVERAGE(F41:F43)</f>
        <v>11.656666666667</v>
      </c>
    </row>
    <row r="45" spans="1:6" customHeight="1" ht="15.75" s="209" customFormat="1">
      <c r="A45" s="367"/>
      <c r="B45" s="368"/>
      <c r="C45" s="368"/>
      <c r="D45" s="368"/>
      <c r="E45" s="368"/>
      <c r="F45" s="369"/>
    </row>
    <row r="46" spans="1:6" customHeight="1" ht="15.75" s="210" customFormat="1">
      <c r="A46" s="370" t="s">
        <v>747</v>
      </c>
      <c r="B46" s="371"/>
      <c r="C46" s="371"/>
      <c r="D46" s="371"/>
      <c r="E46" s="371"/>
      <c r="F46" s="372"/>
    </row>
    <row r="47" spans="1:6" customHeight="1" ht="15.75" s="210" customFormat="1">
      <c r="A47" s="391" t="s">
        <v>176</v>
      </c>
      <c r="B47" s="373" t="s">
        <v>722</v>
      </c>
      <c r="C47" s="374"/>
      <c r="D47" s="392" t="s">
        <v>723</v>
      </c>
      <c r="E47" s="392" t="s">
        <v>13</v>
      </c>
      <c r="F47" s="392" t="s">
        <v>724</v>
      </c>
    </row>
    <row r="48" spans="1:6" customHeight="1" ht="15.75" s="210" customFormat="1">
      <c r="A48" s="375" t="s">
        <v>748</v>
      </c>
      <c r="B48" s="378" t="s">
        <v>725</v>
      </c>
      <c r="C48" s="379"/>
      <c r="D48" s="393" t="s">
        <v>749</v>
      </c>
      <c r="E48" s="398">
        <v>260.69</v>
      </c>
      <c r="F48" s="398">
        <v>260.69</v>
      </c>
    </row>
    <row r="49" spans="1:6" customHeight="1" ht="15.75">
      <c r="A49" s="376"/>
      <c r="B49" s="378" t="s">
        <v>727</v>
      </c>
      <c r="C49" s="379"/>
      <c r="D49" s="393" t="s">
        <v>750</v>
      </c>
      <c r="E49" s="398">
        <v>288.14</v>
      </c>
      <c r="F49" s="398">
        <v>288.14</v>
      </c>
    </row>
    <row r="50" spans="1:6" customHeight="1" ht="15.75" s="210" customFormat="1">
      <c r="A50" s="377"/>
      <c r="B50" s="378" t="s">
        <v>729</v>
      </c>
      <c r="C50" s="379"/>
      <c r="D50" s="393" t="s">
        <v>751</v>
      </c>
      <c r="E50" s="398">
        <v>303.02</v>
      </c>
      <c r="F50" s="398">
        <v>303.02</v>
      </c>
    </row>
    <row r="51" spans="1:6" customHeight="1" ht="15.75" s="210" customFormat="1">
      <c r="A51" s="395"/>
      <c r="B51" s="364" t="s">
        <v>730</v>
      </c>
      <c r="C51" s="365"/>
      <c r="D51" s="366"/>
      <c r="E51" s="397"/>
      <c r="F51" s="399">
        <f>AVERAGE(F48:F50)</f>
        <v>283.95</v>
      </c>
    </row>
    <row r="52" spans="1:6" customHeight="1" ht="15.75">
      <c r="A52" s="367"/>
      <c r="B52" s="368"/>
      <c r="C52" s="368"/>
      <c r="D52" s="368"/>
      <c r="E52" s="368"/>
      <c r="F52" s="369"/>
    </row>
    <row r="53" spans="1:6" customHeight="1" ht="90">
      <c r="A53" s="387"/>
      <c r="B53" s="387"/>
      <c r="C53" s="387"/>
      <c r="D53" s="388" t="s">
        <v>752</v>
      </c>
      <c r="E53" s="387"/>
      <c r="F53" s="387"/>
    </row>
    <row r="54" spans="1:6" customHeight="1" ht="15">
      <c r="A54" s="387"/>
      <c r="B54" s="387"/>
      <c r="C54" s="387"/>
      <c r="D54" s="388" t="s">
        <v>93</v>
      </c>
      <c r="E54" s="387"/>
      <c r="F54" s="387"/>
    </row>
    <row r="55" spans="1:6" customHeight="1" ht="15">
      <c r="A55" s="387"/>
      <c r="B55" s="387"/>
      <c r="C55" s="387"/>
      <c r="D55" s="387"/>
      <c r="E55" s="387"/>
      <c r="F55" s="387"/>
    </row>
    <row r="56" spans="1:6" customHeight="1" ht="15">
      <c r="A56" s="241"/>
      <c r="B56" s="241"/>
      <c r="C56" s="241"/>
      <c r="D56" s="241"/>
      <c r="E56" s="241"/>
      <c r="F56" s="241"/>
    </row>
    <row r="57" spans="1:6" customHeight="1" ht="15">
      <c r="A57" s="387"/>
      <c r="B57" s="387"/>
      <c r="C57" s="387"/>
      <c r="D57" s="387"/>
      <c r="E57" s="387"/>
      <c r="F57" s="387"/>
    </row>
    <row r="58" spans="1:6" customHeight="1" ht="15">
      <c r="A58" s="241"/>
      <c r="B58" s="241"/>
      <c r="C58" s="241"/>
      <c r="D58" s="241"/>
      <c r="E58" s="241"/>
      <c r="F58" s="241"/>
    </row>
  </sheetData>
  <sheetProtection sheet="false" objects="false" scenarios="false" formatCells="true" formatColumns="true" formatRows="true" insertColumns="true" insertRows="true" insertHyperlinks="true" deleteColumns="true" deleteRows="true" selectLockedCells="false" sort="true" autoFilter="true" pivotTables="true" selectUnlockedCells="false"/>
  <mergeCells>
    <mergeCell ref="B51:D51"/>
    <mergeCell ref="A52:F52"/>
    <mergeCell ref="A46:F46"/>
    <mergeCell ref="B47:C47"/>
    <mergeCell ref="A48:A50"/>
    <mergeCell ref="B48:C48"/>
    <mergeCell ref="B49:C49"/>
    <mergeCell ref="B50:C50"/>
    <mergeCell ref="B35:C35"/>
    <mergeCell ref="B36:C36"/>
    <mergeCell ref="A25:F25"/>
    <mergeCell ref="B26:C26"/>
    <mergeCell ref="A27:A29"/>
    <mergeCell ref="B27:C27"/>
    <mergeCell ref="B28:C28"/>
    <mergeCell ref="B29:C29"/>
    <mergeCell ref="B44:D44"/>
    <mergeCell ref="A45:F45"/>
    <mergeCell ref="A39:F39"/>
    <mergeCell ref="B40:C40"/>
    <mergeCell ref="A41:A43"/>
    <mergeCell ref="B41:C41"/>
    <mergeCell ref="B42:C42"/>
    <mergeCell ref="B43:C43"/>
    <mergeCell ref="A1:F1"/>
    <mergeCell ref="B2:F2"/>
    <mergeCell ref="A4:F4"/>
    <mergeCell ref="B5:C5"/>
    <mergeCell ref="A6:A8"/>
    <mergeCell ref="B6:C6"/>
    <mergeCell ref="B7:C7"/>
    <mergeCell ref="B8:C8"/>
    <mergeCell ref="B9:D9"/>
    <mergeCell ref="A10:F10"/>
    <mergeCell ref="A11:F11"/>
    <mergeCell ref="B12:C12"/>
    <mergeCell ref="A13:A15"/>
    <mergeCell ref="B13:C13"/>
    <mergeCell ref="B14:C14"/>
    <mergeCell ref="B15:C15"/>
    <mergeCell ref="B16:D16"/>
    <mergeCell ref="A17:F17"/>
    <mergeCell ref="A18:F18"/>
    <mergeCell ref="B19:C19"/>
    <mergeCell ref="A20:A22"/>
    <mergeCell ref="B20:C20"/>
    <mergeCell ref="B21:C21"/>
    <mergeCell ref="B22:C22"/>
    <mergeCell ref="B23:D23"/>
    <mergeCell ref="B37:D37"/>
    <mergeCell ref="B30:D30"/>
    <mergeCell ref="A31:F31"/>
    <mergeCell ref="A32:F32"/>
    <mergeCell ref="B33:C33"/>
    <mergeCell ref="A34:A36"/>
    <mergeCell ref="B34:C34"/>
  </mergeCells>
  <printOptions gridLines="false" gridLinesSet="true"/>
  <pageMargins left="0.511811024" right="0.511811024" top="0.787401575" bottom="0.787401575" header="0.31496062" footer="0.31496062"/>
  <pageSetup paperSize="9" orientation="portrait" scale="100" fitToHeight="1" fitToWidth="1"/>
  <headerFooter differentOddEven="false" differentFirst="false" scaleWithDoc="true" alignWithMargins="true">
    <oddHeader/>
    <oddFooter/>
    <evenHeader/>
    <evenFooter/>
    <firstHeader/>
    <firstFooter/>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H127"/>
  <sheetViews>
    <sheetView tabSelected="0" workbookViewId="0" showGridLines="true" showRowColHeaders="1">
      <selection activeCell="O33" sqref="O33"/>
    </sheetView>
  </sheetViews>
  <sheetFormatPr customHeight="true" defaultRowHeight="15" outlineLevelRow="0" outlineLevelCol="0"/>
  <cols>
    <col min="2" max="2" width="94.28515625" customWidth="true" style="0"/>
    <col min="5" max="5" width="11.85546875" customWidth="true" style="0"/>
    <col min="7" max="7" width="9.28515625" customWidth="true" style="0"/>
    <col min="8" max="8" width="19.85546875" customWidth="true" style="0"/>
  </cols>
  <sheetData>
    <row r="1" spans="1:8" customHeight="1" ht="15">
      <c r="A1" s="509"/>
      <c r="B1" s="508" t="s">
        <v>334</v>
      </c>
      <c r="C1" s="507"/>
      <c r="D1" s="507"/>
      <c r="E1" s="507"/>
      <c r="F1" s="506" t="s">
        <v>753</v>
      </c>
      <c r="G1" s="506"/>
      <c r="H1" s="505"/>
    </row>
    <row r="2" spans="1:8" customHeight="1" ht="45.75">
      <c r="A2" s="504"/>
      <c r="B2" s="503" t="s">
        <v>754</v>
      </c>
      <c r="C2" s="502"/>
      <c r="D2" s="502"/>
      <c r="E2" s="502"/>
      <c r="F2" s="501" t="s">
        <v>755</v>
      </c>
      <c r="G2" s="501"/>
      <c r="H2" s="500"/>
    </row>
    <row r="3" spans="1:8" customHeight="1" ht="15.75">
      <c r="A3" s="499" t="s">
        <v>336</v>
      </c>
      <c r="B3" s="498"/>
      <c r="C3" s="498"/>
      <c r="D3" s="498"/>
      <c r="E3" s="498"/>
      <c r="F3" s="498"/>
      <c r="G3" s="498"/>
      <c r="H3" s="497"/>
    </row>
    <row r="4" spans="1:8" customHeight="1" ht="30">
      <c r="A4" s="512" t="s">
        <v>176</v>
      </c>
      <c r="B4" s="513" t="s">
        <v>177</v>
      </c>
      <c r="C4" s="511" t="s">
        <v>178</v>
      </c>
      <c r="D4" s="512" t="s">
        <v>179</v>
      </c>
      <c r="E4" s="512" t="s">
        <v>337</v>
      </c>
      <c r="F4" s="512" t="s">
        <v>181</v>
      </c>
      <c r="G4" s="512" t="s">
        <v>338</v>
      </c>
      <c r="H4" s="512" t="s">
        <v>339</v>
      </c>
    </row>
    <row r="5" spans="1:8" customHeight="1" ht="63.75">
      <c r="A5" s="485" t="s">
        <v>756</v>
      </c>
      <c r="B5" s="483" t="s">
        <v>757</v>
      </c>
      <c r="C5" s="484" t="s">
        <v>10</v>
      </c>
      <c r="D5" s="485" t="s">
        <v>758</v>
      </c>
      <c r="E5" s="485" t="s">
        <v>759</v>
      </c>
      <c r="F5" s="485" t="s">
        <v>759</v>
      </c>
      <c r="G5" s="485" t="s">
        <v>760</v>
      </c>
      <c r="H5" s="485" t="s">
        <v>760</v>
      </c>
    </row>
    <row r="6" spans="1:8" customHeight="1" ht="38.25">
      <c r="A6" s="485" t="s">
        <v>27</v>
      </c>
      <c r="B6" s="483" t="s">
        <v>28</v>
      </c>
      <c r="C6" s="484" t="s">
        <v>10</v>
      </c>
      <c r="D6" s="485" t="s">
        <v>758</v>
      </c>
      <c r="E6" s="485" t="s">
        <v>761</v>
      </c>
      <c r="F6" s="485" t="s">
        <v>761</v>
      </c>
      <c r="G6" s="485" t="s">
        <v>762</v>
      </c>
      <c r="H6" s="485" t="s">
        <v>763</v>
      </c>
    </row>
    <row r="7" spans="1:8" customHeight="1" ht="25.5">
      <c r="A7" s="485" t="s">
        <v>30</v>
      </c>
      <c r="B7" s="483" t="s">
        <v>31</v>
      </c>
      <c r="C7" s="484" t="s">
        <v>10</v>
      </c>
      <c r="D7" s="485" t="s">
        <v>764</v>
      </c>
      <c r="E7" s="485" t="s">
        <v>765</v>
      </c>
      <c r="F7" s="485" t="s">
        <v>766</v>
      </c>
      <c r="G7" s="485" t="s">
        <v>767</v>
      </c>
      <c r="H7" s="485" t="s">
        <v>768</v>
      </c>
    </row>
    <row r="8" spans="1:8" customHeight="1" ht="15">
      <c r="A8" s="485" t="s">
        <v>97</v>
      </c>
      <c r="B8" s="483" t="s">
        <v>22</v>
      </c>
      <c r="C8" s="484" t="s">
        <v>23</v>
      </c>
      <c r="D8" s="485" t="s">
        <v>769</v>
      </c>
      <c r="E8" s="485" t="s">
        <v>770</v>
      </c>
      <c r="F8" s="485" t="s">
        <v>771</v>
      </c>
      <c r="G8" s="485" t="s">
        <v>772</v>
      </c>
      <c r="H8" s="485" t="s">
        <v>773</v>
      </c>
    </row>
    <row r="9" spans="1:8" customHeight="1" ht="25.5">
      <c r="A9" s="485" t="s">
        <v>106</v>
      </c>
      <c r="B9" s="483" t="s">
        <v>48</v>
      </c>
      <c r="C9" s="484" t="s">
        <v>10</v>
      </c>
      <c r="D9" s="485" t="s">
        <v>758</v>
      </c>
      <c r="E9" s="485" t="s">
        <v>774</v>
      </c>
      <c r="F9" s="485" t="s">
        <v>774</v>
      </c>
      <c r="G9" s="485" t="s">
        <v>775</v>
      </c>
      <c r="H9" s="485" t="s">
        <v>776</v>
      </c>
    </row>
    <row r="10" spans="1:8" customHeight="1" ht="25.5">
      <c r="A10" s="485" t="s">
        <v>69</v>
      </c>
      <c r="B10" s="483" t="s">
        <v>70</v>
      </c>
      <c r="C10" s="484" t="s">
        <v>10</v>
      </c>
      <c r="D10" s="485" t="s">
        <v>764</v>
      </c>
      <c r="E10" s="485" t="s">
        <v>777</v>
      </c>
      <c r="F10" s="485" t="s">
        <v>778</v>
      </c>
      <c r="G10" s="485" t="s">
        <v>779</v>
      </c>
      <c r="H10" s="485" t="s">
        <v>780</v>
      </c>
    </row>
    <row r="11" spans="1:8" customHeight="1" ht="25.5">
      <c r="A11" s="485" t="s">
        <v>52</v>
      </c>
      <c r="B11" s="483" t="s">
        <v>53</v>
      </c>
      <c r="C11" s="484" t="s">
        <v>35</v>
      </c>
      <c r="D11" s="485" t="s">
        <v>781</v>
      </c>
      <c r="E11" s="485" t="s">
        <v>782</v>
      </c>
      <c r="F11" s="485" t="s">
        <v>783</v>
      </c>
      <c r="G11" s="485" t="s">
        <v>784</v>
      </c>
      <c r="H11" s="485" t="s">
        <v>785</v>
      </c>
    </row>
    <row r="12" spans="1:8" customHeight="1" ht="25.5">
      <c r="A12" s="485" t="s">
        <v>33</v>
      </c>
      <c r="B12" s="483" t="s">
        <v>34</v>
      </c>
      <c r="C12" s="484" t="s">
        <v>35</v>
      </c>
      <c r="D12" s="485" t="s">
        <v>786</v>
      </c>
      <c r="E12" s="485" t="s">
        <v>787</v>
      </c>
      <c r="F12" s="485" t="s">
        <v>788</v>
      </c>
      <c r="G12" s="485" t="s">
        <v>789</v>
      </c>
      <c r="H12" s="485" t="s">
        <v>790</v>
      </c>
    </row>
    <row r="13" spans="1:8" customHeight="1" ht="25.5">
      <c r="A13" s="485" t="s">
        <v>116</v>
      </c>
      <c r="B13" s="483" t="s">
        <v>74</v>
      </c>
      <c r="C13" s="484" t="s">
        <v>10</v>
      </c>
      <c r="D13" s="485" t="s">
        <v>764</v>
      </c>
      <c r="E13" s="485" t="s">
        <v>791</v>
      </c>
      <c r="F13" s="485" t="s">
        <v>792</v>
      </c>
      <c r="G13" s="485" t="s">
        <v>793</v>
      </c>
      <c r="H13" s="485" t="s">
        <v>794</v>
      </c>
    </row>
    <row r="14" spans="1:8" customHeight="1" ht="38.25">
      <c r="A14" s="485" t="s">
        <v>111</v>
      </c>
      <c r="B14" s="483" t="s">
        <v>58</v>
      </c>
      <c r="C14" s="484" t="s">
        <v>10</v>
      </c>
      <c r="D14" s="485" t="s">
        <v>764</v>
      </c>
      <c r="E14" s="485" t="s">
        <v>795</v>
      </c>
      <c r="F14" s="485" t="s">
        <v>796</v>
      </c>
      <c r="G14" s="485" t="s">
        <v>797</v>
      </c>
      <c r="H14" s="485" t="s">
        <v>798</v>
      </c>
    </row>
    <row r="15" spans="1:8" customHeight="1" ht="15">
      <c r="A15" s="485" t="s">
        <v>120</v>
      </c>
      <c r="B15" s="483" t="s">
        <v>85</v>
      </c>
      <c r="C15" s="484" t="s">
        <v>10</v>
      </c>
      <c r="D15" s="485" t="s">
        <v>764</v>
      </c>
      <c r="E15" s="485" t="s">
        <v>799</v>
      </c>
      <c r="F15" s="485" t="s">
        <v>800</v>
      </c>
      <c r="G15" s="485" t="s">
        <v>801</v>
      </c>
      <c r="H15" s="485" t="s">
        <v>802</v>
      </c>
    </row>
    <row r="16" spans="1:8" customHeight="1" ht="38.25">
      <c r="A16" s="485" t="s">
        <v>803</v>
      </c>
      <c r="B16" s="483" t="s">
        <v>44</v>
      </c>
      <c r="C16" s="484" t="s">
        <v>10</v>
      </c>
      <c r="D16" s="485" t="s">
        <v>758</v>
      </c>
      <c r="E16" s="485" t="s">
        <v>804</v>
      </c>
      <c r="F16" s="485" t="s">
        <v>804</v>
      </c>
      <c r="G16" s="485" t="s">
        <v>805</v>
      </c>
      <c r="H16" s="485" t="s">
        <v>806</v>
      </c>
    </row>
    <row r="17" spans="1:8" customHeight="1" ht="25.5">
      <c r="A17" s="485" t="s">
        <v>807</v>
      </c>
      <c r="B17" s="483" t="s">
        <v>77</v>
      </c>
      <c r="C17" s="484" t="s">
        <v>285</v>
      </c>
      <c r="D17" s="485" t="s">
        <v>786</v>
      </c>
      <c r="E17" s="485" t="s">
        <v>808</v>
      </c>
      <c r="F17" s="485" t="s">
        <v>809</v>
      </c>
      <c r="G17" s="485" t="s">
        <v>810</v>
      </c>
      <c r="H17" s="485" t="s">
        <v>811</v>
      </c>
    </row>
    <row r="18" spans="1:8" customHeight="1" ht="25.5">
      <c r="A18" s="485" t="s">
        <v>82</v>
      </c>
      <c r="B18" s="483" t="s">
        <v>83</v>
      </c>
      <c r="C18" s="484" t="s">
        <v>35</v>
      </c>
      <c r="D18" s="485" t="s">
        <v>812</v>
      </c>
      <c r="E18" s="485" t="s">
        <v>813</v>
      </c>
      <c r="F18" s="485" t="s">
        <v>814</v>
      </c>
      <c r="G18" s="485" t="s">
        <v>815</v>
      </c>
      <c r="H18" s="485" t="s">
        <v>816</v>
      </c>
    </row>
    <row r="19" spans="1:8" customHeight="1" ht="25.5">
      <c r="A19" s="485" t="s">
        <v>109</v>
      </c>
      <c r="B19" s="483" t="s">
        <v>50</v>
      </c>
      <c r="C19" s="484" t="s">
        <v>10</v>
      </c>
      <c r="D19" s="485" t="s">
        <v>817</v>
      </c>
      <c r="E19" s="485" t="s">
        <v>818</v>
      </c>
      <c r="F19" s="485" t="s">
        <v>819</v>
      </c>
      <c r="G19" s="485" t="s">
        <v>820</v>
      </c>
      <c r="H19" s="485" t="s">
        <v>821</v>
      </c>
    </row>
    <row r="20" spans="1:8" customHeight="1" ht="25.5">
      <c r="A20" s="485" t="s">
        <v>103</v>
      </c>
      <c r="B20" s="483" t="s">
        <v>39</v>
      </c>
      <c r="C20" s="484" t="s">
        <v>10</v>
      </c>
      <c r="D20" s="485" t="s">
        <v>758</v>
      </c>
      <c r="E20" s="485" t="s">
        <v>822</v>
      </c>
      <c r="F20" s="485" t="s">
        <v>822</v>
      </c>
      <c r="G20" s="485" t="s">
        <v>823</v>
      </c>
      <c r="H20" s="485" t="s">
        <v>824</v>
      </c>
    </row>
    <row r="21" spans="1:8" customHeight="1" ht="25.5">
      <c r="A21" s="485" t="s">
        <v>66</v>
      </c>
      <c r="B21" s="483" t="s">
        <v>67</v>
      </c>
      <c r="C21" s="484" t="s">
        <v>10</v>
      </c>
      <c r="D21" s="485" t="s">
        <v>764</v>
      </c>
      <c r="E21" s="485" t="s">
        <v>825</v>
      </c>
      <c r="F21" s="485" t="s">
        <v>826</v>
      </c>
      <c r="G21" s="485" t="s">
        <v>827</v>
      </c>
      <c r="H21" s="485" t="s">
        <v>828</v>
      </c>
    </row>
    <row r="22" spans="1:8" customHeight="1" ht="25.5">
      <c r="A22" s="485" t="s">
        <v>113</v>
      </c>
      <c r="B22" s="483" t="s">
        <v>64</v>
      </c>
      <c r="C22" s="484" t="s">
        <v>10</v>
      </c>
      <c r="D22" s="485" t="s">
        <v>758</v>
      </c>
      <c r="E22" s="485" t="s">
        <v>829</v>
      </c>
      <c r="F22" s="485" t="s">
        <v>829</v>
      </c>
      <c r="G22" s="485" t="s">
        <v>830</v>
      </c>
      <c r="H22" s="485" t="s">
        <v>831</v>
      </c>
    </row>
    <row r="23" spans="1:8" customHeight="1" ht="25.5">
      <c r="A23" s="485" t="s">
        <v>122</v>
      </c>
      <c r="B23" s="483" t="s">
        <v>87</v>
      </c>
      <c r="C23" s="484" t="s">
        <v>10</v>
      </c>
      <c r="D23" s="485" t="s">
        <v>764</v>
      </c>
      <c r="E23" s="485" t="s">
        <v>832</v>
      </c>
      <c r="F23" s="485" t="s">
        <v>833</v>
      </c>
      <c r="G23" s="485" t="s">
        <v>834</v>
      </c>
      <c r="H23" s="485" t="s">
        <v>835</v>
      </c>
    </row>
    <row r="24" spans="1:8" customHeight="1" ht="15">
      <c r="A24" s="485" t="s">
        <v>112</v>
      </c>
      <c r="B24" s="483" t="s">
        <v>62</v>
      </c>
      <c r="C24" s="484" t="s">
        <v>10</v>
      </c>
      <c r="D24" s="485" t="s">
        <v>764</v>
      </c>
      <c r="E24" s="485" t="s">
        <v>836</v>
      </c>
      <c r="F24" s="485" t="s">
        <v>837</v>
      </c>
      <c r="G24" s="485" t="s">
        <v>834</v>
      </c>
      <c r="H24" s="485" t="s">
        <v>838</v>
      </c>
    </row>
    <row r="25" spans="1:8" customHeight="1" ht="25.5">
      <c r="A25" s="485" t="s">
        <v>224</v>
      </c>
      <c r="B25" s="483" t="s">
        <v>41</v>
      </c>
      <c r="C25" s="484" t="s">
        <v>35</v>
      </c>
      <c r="D25" s="485" t="s">
        <v>839</v>
      </c>
      <c r="E25" s="485" t="s">
        <v>840</v>
      </c>
      <c r="F25" s="485" t="s">
        <v>841</v>
      </c>
      <c r="G25" s="485" t="s">
        <v>842</v>
      </c>
      <c r="H25" s="485" t="s">
        <v>843</v>
      </c>
    </row>
    <row r="26" spans="1:8" customHeight="1" ht="25.5">
      <c r="A26" s="485" t="s">
        <v>115</v>
      </c>
      <c r="B26" s="483" t="s">
        <v>72</v>
      </c>
      <c r="C26" s="484" t="s">
        <v>10</v>
      </c>
      <c r="D26" s="485" t="s">
        <v>817</v>
      </c>
      <c r="E26" s="485" t="s">
        <v>844</v>
      </c>
      <c r="F26" s="485" t="s">
        <v>845</v>
      </c>
      <c r="G26" s="485" t="s">
        <v>846</v>
      </c>
      <c r="H26" s="485" t="s">
        <v>847</v>
      </c>
    </row>
    <row r="27" spans="1:8" customHeight="1" ht="25.5">
      <c r="A27" s="485" t="s">
        <v>102</v>
      </c>
      <c r="B27" s="483" t="s">
        <v>37</v>
      </c>
      <c r="C27" s="484" t="s">
        <v>10</v>
      </c>
      <c r="D27" s="485" t="s">
        <v>848</v>
      </c>
      <c r="E27" s="485" t="s">
        <v>849</v>
      </c>
      <c r="F27" s="485" t="s">
        <v>850</v>
      </c>
      <c r="G27" s="485" t="s">
        <v>851</v>
      </c>
      <c r="H27" s="485" t="s">
        <v>852</v>
      </c>
    </row>
    <row r="28" spans="1:8" customHeight="1" ht="25.5">
      <c r="A28" s="485" t="s">
        <v>853</v>
      </c>
      <c r="B28" s="483" t="s">
        <v>307</v>
      </c>
      <c r="C28" s="484" t="s">
        <v>10</v>
      </c>
      <c r="D28" s="485" t="s">
        <v>758</v>
      </c>
      <c r="E28" s="485" t="s">
        <v>854</v>
      </c>
      <c r="F28" s="485" t="s">
        <v>854</v>
      </c>
      <c r="G28" s="485" t="s">
        <v>851</v>
      </c>
      <c r="H28" s="485" t="s">
        <v>855</v>
      </c>
    </row>
    <row r="29" spans="1:8" customHeight="1" ht="25.5">
      <c r="A29" s="485" t="s">
        <v>183</v>
      </c>
      <c r="B29" s="483" t="s">
        <v>17</v>
      </c>
      <c r="C29" s="484" t="s">
        <v>18</v>
      </c>
      <c r="D29" s="485" t="s">
        <v>856</v>
      </c>
      <c r="E29" s="485" t="s">
        <v>857</v>
      </c>
      <c r="F29" s="485" t="s">
        <v>857</v>
      </c>
      <c r="G29" s="485" t="s">
        <v>857</v>
      </c>
      <c r="H29" s="485" t="s">
        <v>855</v>
      </c>
    </row>
    <row r="30" spans="1:8" customHeight="1" ht="15.75">
      <c r="A30" s="488"/>
      <c r="B30" s="488"/>
      <c r="C30" s="488"/>
      <c r="D30" s="488"/>
      <c r="E30" s="488"/>
      <c r="F30" s="488"/>
      <c r="G30" s="488"/>
      <c r="H30" s="488"/>
    </row>
    <row r="31" spans="1:8" customHeight="1" ht="15.75" s="510" customFormat="1">
      <c r="A31" s="499" t="s">
        <v>378</v>
      </c>
      <c r="B31" s="524"/>
      <c r="C31" s="524"/>
      <c r="D31" s="524"/>
      <c r="E31" s="524"/>
      <c r="F31" s="524"/>
      <c r="G31" s="524"/>
      <c r="H31" s="523"/>
    </row>
    <row r="32" spans="1:8" customHeight="1" ht="63.75">
      <c r="A32" s="519" t="s">
        <v>858</v>
      </c>
      <c r="B32" s="521" t="s">
        <v>859</v>
      </c>
      <c r="C32" s="520" t="s">
        <v>10</v>
      </c>
      <c r="D32" s="519" t="s">
        <v>860</v>
      </c>
      <c r="E32" s="519" t="s">
        <v>861</v>
      </c>
      <c r="F32" s="518">
        <v>41755</v>
      </c>
      <c r="G32" s="519" t="s">
        <v>862</v>
      </c>
      <c r="H32" s="519" t="s">
        <v>862</v>
      </c>
    </row>
    <row r="33" spans="1:8" customHeight="1" ht="38.25">
      <c r="A33" s="519" t="s">
        <v>203</v>
      </c>
      <c r="B33" s="521" t="s">
        <v>204</v>
      </c>
      <c r="C33" s="520" t="s">
        <v>10</v>
      </c>
      <c r="D33" s="519" t="s">
        <v>860</v>
      </c>
      <c r="E33" s="519" t="s">
        <v>863</v>
      </c>
      <c r="F33" s="518">
        <v>17642.77</v>
      </c>
      <c r="G33" s="519" t="s">
        <v>864</v>
      </c>
      <c r="H33" s="519" t="s">
        <v>865</v>
      </c>
    </row>
    <row r="34" spans="1:8" customHeight="1" ht="25.5">
      <c r="A34" s="519" t="s">
        <v>206</v>
      </c>
      <c r="B34" s="521" t="s">
        <v>207</v>
      </c>
      <c r="C34" s="520" t="s">
        <v>10</v>
      </c>
      <c r="D34" s="519" t="s">
        <v>866</v>
      </c>
      <c r="E34" s="519" t="s">
        <v>867</v>
      </c>
      <c r="F34" s="518">
        <v>10428.6</v>
      </c>
      <c r="G34" s="519" t="s">
        <v>868</v>
      </c>
      <c r="H34" s="519" t="s">
        <v>869</v>
      </c>
    </row>
    <row r="35" spans="1:8" customHeight="1" ht="25.5">
      <c r="A35" s="515" t="s">
        <v>191</v>
      </c>
      <c r="B35" s="517" t="s">
        <v>192</v>
      </c>
      <c r="C35" s="516" t="s">
        <v>23</v>
      </c>
      <c r="D35" s="515" t="s">
        <v>870</v>
      </c>
      <c r="E35" s="515" t="s">
        <v>871</v>
      </c>
      <c r="F35" s="514">
        <v>5499.2460384</v>
      </c>
      <c r="G35" s="515" t="s">
        <v>872</v>
      </c>
      <c r="H35" s="515" t="s">
        <v>873</v>
      </c>
    </row>
    <row r="36" spans="1:8" customHeight="1" ht="25.5">
      <c r="A36" s="515" t="s">
        <v>247</v>
      </c>
      <c r="B36" s="517" t="s">
        <v>248</v>
      </c>
      <c r="C36" s="516" t="s">
        <v>10</v>
      </c>
      <c r="D36" s="515" t="s">
        <v>860</v>
      </c>
      <c r="E36" s="515" t="s">
        <v>874</v>
      </c>
      <c r="F36" s="514">
        <v>4394.07</v>
      </c>
      <c r="G36" s="515" t="s">
        <v>875</v>
      </c>
      <c r="H36" s="515" t="s">
        <v>876</v>
      </c>
    </row>
    <row r="37" spans="1:8" customHeight="1" ht="25.5">
      <c r="A37" s="515" t="s">
        <v>407</v>
      </c>
      <c r="B37" s="517" t="s">
        <v>408</v>
      </c>
      <c r="C37" s="516" t="s">
        <v>23</v>
      </c>
      <c r="D37" s="515" t="s">
        <v>877</v>
      </c>
      <c r="E37" s="515" t="s">
        <v>878</v>
      </c>
      <c r="F37" s="514">
        <v>885.128635195</v>
      </c>
      <c r="G37" s="515" t="s">
        <v>879</v>
      </c>
      <c r="H37" s="515" t="s">
        <v>880</v>
      </c>
    </row>
    <row r="38" spans="1:8" customHeight="1" ht="25.5">
      <c r="A38" s="515" t="s">
        <v>881</v>
      </c>
      <c r="B38" s="517" t="s">
        <v>882</v>
      </c>
      <c r="C38" s="516" t="s">
        <v>10</v>
      </c>
      <c r="D38" s="515" t="s">
        <v>866</v>
      </c>
      <c r="E38" s="515" t="s">
        <v>883</v>
      </c>
      <c r="F38" s="514">
        <v>851.85</v>
      </c>
      <c r="G38" s="515" t="s">
        <v>884</v>
      </c>
      <c r="H38" s="515" t="s">
        <v>885</v>
      </c>
    </row>
    <row r="39" spans="1:8" customHeight="1" ht="25.5">
      <c r="A39" s="515" t="s">
        <v>402</v>
      </c>
      <c r="B39" s="517" t="s">
        <v>210</v>
      </c>
      <c r="C39" s="516" t="s">
        <v>35</v>
      </c>
      <c r="D39" s="515" t="s">
        <v>886</v>
      </c>
      <c r="E39" s="515" t="s">
        <v>887</v>
      </c>
      <c r="F39" s="514">
        <v>669.66</v>
      </c>
      <c r="G39" s="515" t="s">
        <v>888</v>
      </c>
      <c r="H39" s="515" t="s">
        <v>889</v>
      </c>
    </row>
    <row r="40" spans="1:8" customHeight="1" ht="25.5">
      <c r="A40" s="515" t="s">
        <v>282</v>
      </c>
      <c r="B40" s="517" t="s">
        <v>283</v>
      </c>
      <c r="C40" s="516" t="s">
        <v>10</v>
      </c>
      <c r="D40" s="515" t="s">
        <v>866</v>
      </c>
      <c r="E40" s="515" t="s">
        <v>890</v>
      </c>
      <c r="F40" s="514">
        <v>554.94</v>
      </c>
      <c r="G40" s="515" t="s">
        <v>891</v>
      </c>
      <c r="H40" s="515" t="s">
        <v>892</v>
      </c>
    </row>
    <row r="41" spans="1:8" customHeight="1" ht="25.5">
      <c r="A41" s="515" t="s">
        <v>253</v>
      </c>
      <c r="B41" s="517" t="s">
        <v>254</v>
      </c>
      <c r="C41" s="516" t="s">
        <v>35</v>
      </c>
      <c r="D41" s="515" t="s">
        <v>893</v>
      </c>
      <c r="E41" s="515" t="s">
        <v>894</v>
      </c>
      <c r="F41" s="514">
        <v>550.935</v>
      </c>
      <c r="G41" s="515" t="s">
        <v>895</v>
      </c>
      <c r="H41" s="515" t="s">
        <v>896</v>
      </c>
    </row>
    <row r="42" spans="1:8" customHeight="1" ht="25.5">
      <c r="A42" s="515" t="s">
        <v>426</v>
      </c>
      <c r="B42" s="517" t="s">
        <v>427</v>
      </c>
      <c r="C42" s="516" t="s">
        <v>23</v>
      </c>
      <c r="D42" s="515" t="s">
        <v>897</v>
      </c>
      <c r="E42" s="515" t="s">
        <v>898</v>
      </c>
      <c r="F42" s="514">
        <v>508.435845588</v>
      </c>
      <c r="G42" s="515" t="s">
        <v>899</v>
      </c>
      <c r="H42" s="515" t="s">
        <v>900</v>
      </c>
    </row>
    <row r="43" spans="1:8" customHeight="1" ht="38.25">
      <c r="A43" s="495" t="s">
        <v>262</v>
      </c>
      <c r="B43" s="493" t="s">
        <v>263</v>
      </c>
      <c r="C43" s="494" t="s">
        <v>10</v>
      </c>
      <c r="D43" s="495" t="s">
        <v>866</v>
      </c>
      <c r="E43" s="495" t="s">
        <v>901</v>
      </c>
      <c r="F43" s="496">
        <v>452.1</v>
      </c>
      <c r="G43" s="495" t="s">
        <v>902</v>
      </c>
      <c r="H43" s="495" t="s">
        <v>903</v>
      </c>
    </row>
    <row r="44" spans="1:8" customHeight="1" ht="25.5">
      <c r="A44" s="495" t="s">
        <v>326</v>
      </c>
      <c r="B44" s="493" t="s">
        <v>327</v>
      </c>
      <c r="C44" s="494" t="s">
        <v>10</v>
      </c>
      <c r="D44" s="495" t="s">
        <v>866</v>
      </c>
      <c r="E44" s="495" t="s">
        <v>904</v>
      </c>
      <c r="F44" s="496">
        <v>447.75</v>
      </c>
      <c r="G44" s="495" t="s">
        <v>902</v>
      </c>
      <c r="H44" s="495" t="s">
        <v>905</v>
      </c>
    </row>
    <row r="45" spans="1:8" customHeight="1" ht="25.5">
      <c r="A45" s="495" t="s">
        <v>435</v>
      </c>
      <c r="B45" s="493" t="s">
        <v>436</v>
      </c>
      <c r="C45" s="494" t="s">
        <v>23</v>
      </c>
      <c r="D45" s="495" t="s">
        <v>906</v>
      </c>
      <c r="E45" s="495" t="s">
        <v>907</v>
      </c>
      <c r="F45" s="496">
        <v>239.338053449</v>
      </c>
      <c r="G45" s="495" t="s">
        <v>908</v>
      </c>
      <c r="H45" s="495" t="s">
        <v>909</v>
      </c>
    </row>
    <row r="46" spans="1:8" customHeight="1" ht="25.5">
      <c r="A46" s="495" t="s">
        <v>419</v>
      </c>
      <c r="B46" s="493" t="s">
        <v>420</v>
      </c>
      <c r="C46" s="494" t="s">
        <v>421</v>
      </c>
      <c r="D46" s="495" t="s">
        <v>910</v>
      </c>
      <c r="E46" s="495" t="s">
        <v>911</v>
      </c>
      <c r="F46" s="496">
        <v>238.145196388</v>
      </c>
      <c r="G46" s="495" t="s">
        <v>908</v>
      </c>
      <c r="H46" s="495" t="s">
        <v>912</v>
      </c>
    </row>
    <row r="47" spans="1:8" customHeight="1" ht="25.5">
      <c r="A47" s="495" t="s">
        <v>221</v>
      </c>
      <c r="B47" s="493" t="s">
        <v>222</v>
      </c>
      <c r="C47" s="494" t="s">
        <v>10</v>
      </c>
      <c r="D47" s="495" t="s">
        <v>860</v>
      </c>
      <c r="E47" s="495" t="s">
        <v>913</v>
      </c>
      <c r="F47" s="496">
        <v>180</v>
      </c>
      <c r="G47" s="495" t="s">
        <v>914</v>
      </c>
      <c r="H47" s="495" t="s">
        <v>915</v>
      </c>
    </row>
    <row r="48" spans="1:8" customHeight="1" ht="25.5">
      <c r="A48" s="495" t="s">
        <v>193</v>
      </c>
      <c r="B48" s="493" t="s">
        <v>194</v>
      </c>
      <c r="C48" s="494" t="s">
        <v>23</v>
      </c>
      <c r="D48" s="495" t="s">
        <v>916</v>
      </c>
      <c r="E48" s="495" t="s">
        <v>917</v>
      </c>
      <c r="F48" s="496">
        <v>166.388199882</v>
      </c>
      <c r="G48" s="495" t="s">
        <v>918</v>
      </c>
      <c r="H48" s="495" t="s">
        <v>919</v>
      </c>
    </row>
    <row r="49" spans="1:8" customHeight="1" ht="25.5">
      <c r="A49" s="495" t="s">
        <v>471</v>
      </c>
      <c r="B49" s="493" t="s">
        <v>472</v>
      </c>
      <c r="C49" s="494" t="s">
        <v>23</v>
      </c>
      <c r="D49" s="495" t="s">
        <v>920</v>
      </c>
      <c r="E49" s="495" t="s">
        <v>921</v>
      </c>
      <c r="F49" s="496">
        <v>165.543208597</v>
      </c>
      <c r="G49" s="495" t="s">
        <v>918</v>
      </c>
      <c r="H49" s="495" t="s">
        <v>922</v>
      </c>
    </row>
    <row r="50" spans="1:8" customHeight="1" ht="25.5">
      <c r="A50" s="495" t="s">
        <v>923</v>
      </c>
      <c r="B50" s="493" t="s">
        <v>300</v>
      </c>
      <c r="C50" s="494" t="s">
        <v>285</v>
      </c>
      <c r="D50" s="495" t="s">
        <v>924</v>
      </c>
      <c r="E50" s="495" t="s">
        <v>925</v>
      </c>
      <c r="F50" s="496">
        <v>162.03</v>
      </c>
      <c r="G50" s="495" t="s">
        <v>926</v>
      </c>
      <c r="H50" s="495" t="s">
        <v>927</v>
      </c>
    </row>
    <row r="51" spans="1:8" customHeight="1" ht="25.5">
      <c r="A51" s="495" t="s">
        <v>546</v>
      </c>
      <c r="B51" s="493" t="s">
        <v>547</v>
      </c>
      <c r="C51" s="494" t="s">
        <v>23</v>
      </c>
      <c r="D51" s="495" t="s">
        <v>928</v>
      </c>
      <c r="E51" s="495" t="s">
        <v>878</v>
      </c>
      <c r="F51" s="496">
        <v>152.61215277</v>
      </c>
      <c r="G51" s="495" t="s">
        <v>929</v>
      </c>
      <c r="H51" s="495" t="s">
        <v>930</v>
      </c>
    </row>
    <row r="52" spans="1:8" customHeight="1" ht="25.5">
      <c r="A52" s="495" t="s">
        <v>931</v>
      </c>
      <c r="B52" s="493" t="s">
        <v>408</v>
      </c>
      <c r="C52" s="494" t="s">
        <v>23</v>
      </c>
      <c r="D52" s="495" t="s">
        <v>932</v>
      </c>
      <c r="E52" s="495" t="s">
        <v>933</v>
      </c>
      <c r="F52" s="496">
        <v>151.11049056</v>
      </c>
      <c r="G52" s="495" t="s">
        <v>929</v>
      </c>
      <c r="H52" s="495" t="s">
        <v>934</v>
      </c>
    </row>
    <row r="53" spans="1:8" customHeight="1" ht="25.5">
      <c r="A53" s="495" t="s">
        <v>935</v>
      </c>
      <c r="B53" s="493" t="s">
        <v>234</v>
      </c>
      <c r="C53" s="494" t="s">
        <v>35</v>
      </c>
      <c r="D53" s="495" t="s">
        <v>936</v>
      </c>
      <c r="E53" s="495" t="s">
        <v>937</v>
      </c>
      <c r="F53" s="496">
        <v>139.36</v>
      </c>
      <c r="G53" s="495" t="s">
        <v>938</v>
      </c>
      <c r="H53" s="495" t="s">
        <v>939</v>
      </c>
    </row>
    <row r="54" spans="1:8" customHeight="1" ht="25.5">
      <c r="A54" s="495" t="s">
        <v>250</v>
      </c>
      <c r="B54" s="493" t="s">
        <v>251</v>
      </c>
      <c r="C54" s="494" t="s">
        <v>10</v>
      </c>
      <c r="D54" s="495" t="s">
        <v>940</v>
      </c>
      <c r="E54" s="495" t="s">
        <v>941</v>
      </c>
      <c r="F54" s="496">
        <v>137.2</v>
      </c>
      <c r="G54" s="495" t="s">
        <v>938</v>
      </c>
      <c r="H54" s="495" t="s">
        <v>942</v>
      </c>
    </row>
    <row r="55" spans="1:8" customHeight="1" ht="25.5">
      <c r="A55" s="495" t="s">
        <v>266</v>
      </c>
      <c r="B55" s="493" t="s">
        <v>267</v>
      </c>
      <c r="C55" s="494" t="s">
        <v>10</v>
      </c>
      <c r="D55" s="495" t="s">
        <v>866</v>
      </c>
      <c r="E55" s="495" t="s">
        <v>943</v>
      </c>
      <c r="F55" s="496">
        <v>125.34</v>
      </c>
      <c r="G55" s="495" t="s">
        <v>944</v>
      </c>
      <c r="H55" s="495" t="s">
        <v>945</v>
      </c>
    </row>
    <row r="56" spans="1:8" customHeight="1" ht="25.5">
      <c r="A56" s="495" t="s">
        <v>269</v>
      </c>
      <c r="B56" s="493" t="s">
        <v>270</v>
      </c>
      <c r="C56" s="494" t="s">
        <v>10</v>
      </c>
      <c r="D56" s="495" t="s">
        <v>860</v>
      </c>
      <c r="E56" s="495" t="s">
        <v>946</v>
      </c>
      <c r="F56" s="496">
        <v>116.5</v>
      </c>
      <c r="G56" s="495" t="s">
        <v>947</v>
      </c>
      <c r="H56" s="495" t="s">
        <v>948</v>
      </c>
    </row>
    <row r="57" spans="1:8" customHeight="1" ht="25.5">
      <c r="A57" s="495" t="s">
        <v>949</v>
      </c>
      <c r="B57" s="493" t="s">
        <v>427</v>
      </c>
      <c r="C57" s="494" t="s">
        <v>23</v>
      </c>
      <c r="D57" s="495" t="s">
        <v>932</v>
      </c>
      <c r="E57" s="495" t="s">
        <v>950</v>
      </c>
      <c r="F57" s="496">
        <v>113.93973736</v>
      </c>
      <c r="G57" s="495" t="s">
        <v>947</v>
      </c>
      <c r="H57" s="495" t="s">
        <v>951</v>
      </c>
    </row>
    <row r="58" spans="1:8" customHeight="1" ht="25.5">
      <c r="A58" s="495" t="s">
        <v>332</v>
      </c>
      <c r="B58" s="493" t="s">
        <v>333</v>
      </c>
      <c r="C58" s="494" t="s">
        <v>10</v>
      </c>
      <c r="D58" s="495" t="s">
        <v>866</v>
      </c>
      <c r="E58" s="495" t="s">
        <v>952</v>
      </c>
      <c r="F58" s="496">
        <v>109.08</v>
      </c>
      <c r="G58" s="495" t="s">
        <v>953</v>
      </c>
      <c r="H58" s="495" t="s">
        <v>954</v>
      </c>
    </row>
    <row r="59" spans="1:8" customHeight="1" ht="25.5">
      <c r="A59" s="495" t="s">
        <v>955</v>
      </c>
      <c r="B59" s="493" t="s">
        <v>956</v>
      </c>
      <c r="C59" s="494" t="s">
        <v>10</v>
      </c>
      <c r="D59" s="495" t="s">
        <v>957</v>
      </c>
      <c r="E59" s="495" t="s">
        <v>958</v>
      </c>
      <c r="F59" s="496">
        <v>101.35446782</v>
      </c>
      <c r="G59" s="495" t="s">
        <v>959</v>
      </c>
      <c r="H59" s="495" t="s">
        <v>960</v>
      </c>
    </row>
    <row r="60" spans="1:8" customHeight="1" ht="25.5">
      <c r="A60" s="495" t="s">
        <v>961</v>
      </c>
      <c r="B60" s="493" t="s">
        <v>319</v>
      </c>
      <c r="C60" s="494" t="s">
        <v>285</v>
      </c>
      <c r="D60" s="495" t="s">
        <v>962</v>
      </c>
      <c r="E60" s="495" t="s">
        <v>963</v>
      </c>
      <c r="F60" s="496">
        <v>92.288</v>
      </c>
      <c r="G60" s="495" t="s">
        <v>964</v>
      </c>
      <c r="H60" s="495" t="s">
        <v>965</v>
      </c>
    </row>
    <row r="61" spans="1:8" customHeight="1" ht="25.5">
      <c r="A61" s="495" t="s">
        <v>966</v>
      </c>
      <c r="B61" s="493" t="s">
        <v>967</v>
      </c>
      <c r="C61" s="494" t="s">
        <v>23</v>
      </c>
      <c r="D61" s="495" t="s">
        <v>968</v>
      </c>
      <c r="E61" s="495" t="s">
        <v>933</v>
      </c>
      <c r="F61" s="496">
        <v>92.084660088</v>
      </c>
      <c r="G61" s="495" t="s">
        <v>964</v>
      </c>
      <c r="H61" s="495" t="s">
        <v>969</v>
      </c>
    </row>
    <row r="62" spans="1:8" customHeight="1" ht="25.5">
      <c r="A62" s="495" t="s">
        <v>513</v>
      </c>
      <c r="B62" s="493" t="s">
        <v>514</v>
      </c>
      <c r="C62" s="494" t="s">
        <v>23</v>
      </c>
      <c r="D62" s="495" t="s">
        <v>970</v>
      </c>
      <c r="E62" s="495" t="s">
        <v>917</v>
      </c>
      <c r="F62" s="496">
        <v>80.147003346</v>
      </c>
      <c r="G62" s="495" t="s">
        <v>971</v>
      </c>
      <c r="H62" s="495" t="s">
        <v>972</v>
      </c>
    </row>
    <row r="63" spans="1:8" customHeight="1" ht="25.5">
      <c r="A63" s="495" t="s">
        <v>279</v>
      </c>
      <c r="B63" s="493" t="s">
        <v>280</v>
      </c>
      <c r="C63" s="494" t="s">
        <v>10</v>
      </c>
      <c r="D63" s="495" t="s">
        <v>940</v>
      </c>
      <c r="E63" s="495" t="s">
        <v>973</v>
      </c>
      <c r="F63" s="496">
        <v>78.56</v>
      </c>
      <c r="G63" s="495" t="s">
        <v>971</v>
      </c>
      <c r="H63" s="495" t="s">
        <v>974</v>
      </c>
    </row>
    <row r="64" spans="1:8" customHeight="1" ht="25.5">
      <c r="A64" s="495" t="s">
        <v>225</v>
      </c>
      <c r="B64" s="493" t="s">
        <v>226</v>
      </c>
      <c r="C64" s="494" t="s">
        <v>35</v>
      </c>
      <c r="D64" s="495" t="s">
        <v>975</v>
      </c>
      <c r="E64" s="495" t="s">
        <v>976</v>
      </c>
      <c r="F64" s="496">
        <v>73.11192</v>
      </c>
      <c r="G64" s="495" t="s">
        <v>977</v>
      </c>
      <c r="H64" s="495" t="s">
        <v>978</v>
      </c>
    </row>
    <row r="65" spans="1:8" customHeight="1" ht="25.5">
      <c r="A65" s="495" t="s">
        <v>495</v>
      </c>
      <c r="B65" s="493" t="s">
        <v>496</v>
      </c>
      <c r="C65" s="494" t="s">
        <v>23</v>
      </c>
      <c r="D65" s="495" t="s">
        <v>920</v>
      </c>
      <c r="E65" s="495" t="s">
        <v>979</v>
      </c>
      <c r="F65" s="496">
        <v>70.527284136</v>
      </c>
      <c r="G65" s="495" t="s">
        <v>977</v>
      </c>
      <c r="H65" s="495" t="s">
        <v>980</v>
      </c>
    </row>
    <row r="66" spans="1:8" customHeight="1" ht="25.5">
      <c r="A66" s="495" t="s">
        <v>981</v>
      </c>
      <c r="B66" s="493" t="s">
        <v>982</v>
      </c>
      <c r="C66" s="494" t="s">
        <v>23</v>
      </c>
      <c r="D66" s="495" t="s">
        <v>983</v>
      </c>
      <c r="E66" s="495" t="s">
        <v>950</v>
      </c>
      <c r="F66" s="496">
        <v>68.142470146</v>
      </c>
      <c r="G66" s="495" t="s">
        <v>977</v>
      </c>
      <c r="H66" s="495" t="s">
        <v>984</v>
      </c>
    </row>
    <row r="67" spans="1:8" customHeight="1" ht="25.5">
      <c r="A67" s="495" t="s">
        <v>985</v>
      </c>
      <c r="B67" s="493" t="s">
        <v>235</v>
      </c>
      <c r="C67" s="494" t="s">
        <v>35</v>
      </c>
      <c r="D67" s="495" t="s">
        <v>986</v>
      </c>
      <c r="E67" s="495" t="s">
        <v>987</v>
      </c>
      <c r="F67" s="496">
        <v>67.746</v>
      </c>
      <c r="G67" s="495" t="s">
        <v>977</v>
      </c>
      <c r="H67" s="495" t="s">
        <v>988</v>
      </c>
    </row>
    <row r="68" spans="1:8" customHeight="1" ht="25.5">
      <c r="A68" s="495" t="s">
        <v>507</v>
      </c>
      <c r="B68" s="493" t="s">
        <v>508</v>
      </c>
      <c r="C68" s="494" t="s">
        <v>23</v>
      </c>
      <c r="D68" s="495" t="s">
        <v>989</v>
      </c>
      <c r="E68" s="495" t="s">
        <v>990</v>
      </c>
      <c r="F68" s="496">
        <v>62.15990784</v>
      </c>
      <c r="G68" s="495" t="s">
        <v>991</v>
      </c>
      <c r="H68" s="495" t="s">
        <v>992</v>
      </c>
    </row>
    <row r="69" spans="1:8" customHeight="1" ht="25.5">
      <c r="A69" s="495" t="s">
        <v>527</v>
      </c>
      <c r="B69" s="493" t="s">
        <v>528</v>
      </c>
      <c r="C69" s="494" t="s">
        <v>23</v>
      </c>
      <c r="D69" s="495" t="s">
        <v>970</v>
      </c>
      <c r="E69" s="495" t="s">
        <v>789</v>
      </c>
      <c r="F69" s="496">
        <v>60.461774454</v>
      </c>
      <c r="G69" s="495" t="s">
        <v>991</v>
      </c>
      <c r="H69" s="495" t="s">
        <v>993</v>
      </c>
    </row>
    <row r="70" spans="1:8" customHeight="1" ht="25.5">
      <c r="A70" s="495" t="s">
        <v>212</v>
      </c>
      <c r="B70" s="493" t="s">
        <v>213</v>
      </c>
      <c r="C70" s="494" t="s">
        <v>10</v>
      </c>
      <c r="D70" s="495" t="s">
        <v>994</v>
      </c>
      <c r="E70" s="495" t="s">
        <v>995</v>
      </c>
      <c r="F70" s="496">
        <v>42.86</v>
      </c>
      <c r="G70" s="495" t="s">
        <v>996</v>
      </c>
      <c r="H70" s="495" t="s">
        <v>997</v>
      </c>
    </row>
    <row r="71" spans="1:8" customHeight="1" ht="25.5">
      <c r="A71" s="495" t="s">
        <v>500</v>
      </c>
      <c r="B71" s="493" t="s">
        <v>501</v>
      </c>
      <c r="C71" s="494" t="s">
        <v>233</v>
      </c>
      <c r="D71" s="495" t="s">
        <v>998</v>
      </c>
      <c r="E71" s="495" t="s">
        <v>999</v>
      </c>
      <c r="F71" s="496">
        <v>42.753906</v>
      </c>
      <c r="G71" s="495" t="s">
        <v>996</v>
      </c>
      <c r="H71" s="495" t="s">
        <v>1000</v>
      </c>
    </row>
    <row r="72" spans="1:8" customHeight="1" ht="25.5">
      <c r="A72" s="495" t="s">
        <v>272</v>
      </c>
      <c r="B72" s="493" t="s">
        <v>273</v>
      </c>
      <c r="C72" s="494" t="s">
        <v>10</v>
      </c>
      <c r="D72" s="495" t="s">
        <v>866</v>
      </c>
      <c r="E72" s="495" t="s">
        <v>1001</v>
      </c>
      <c r="F72" s="496">
        <v>36.66</v>
      </c>
      <c r="G72" s="495" t="s">
        <v>1002</v>
      </c>
      <c r="H72" s="495" t="s">
        <v>1003</v>
      </c>
    </row>
    <row r="73" spans="1:8" customHeight="1" ht="25.5">
      <c r="A73" s="495" t="s">
        <v>189</v>
      </c>
      <c r="B73" s="493" t="s">
        <v>190</v>
      </c>
      <c r="C73" s="494" t="s">
        <v>23</v>
      </c>
      <c r="D73" s="495" t="s">
        <v>1004</v>
      </c>
      <c r="E73" s="495" t="s">
        <v>793</v>
      </c>
      <c r="F73" s="496">
        <v>34.08</v>
      </c>
      <c r="G73" s="495" t="s">
        <v>1002</v>
      </c>
      <c r="H73" s="495" t="s">
        <v>1005</v>
      </c>
    </row>
    <row r="74" spans="1:8" customHeight="1" ht="25.5">
      <c r="A74" s="495" t="s">
        <v>1006</v>
      </c>
      <c r="B74" s="493" t="s">
        <v>563</v>
      </c>
      <c r="C74" s="494" t="s">
        <v>305</v>
      </c>
      <c r="D74" s="495" t="s">
        <v>1007</v>
      </c>
      <c r="E74" s="495" t="s">
        <v>1008</v>
      </c>
      <c r="F74" s="496">
        <v>33.346375497</v>
      </c>
      <c r="G74" s="495" t="s">
        <v>1002</v>
      </c>
      <c r="H74" s="495" t="s">
        <v>1009</v>
      </c>
    </row>
    <row r="75" spans="1:8" customHeight="1" ht="25.5">
      <c r="A75" s="495" t="s">
        <v>118</v>
      </c>
      <c r="B75" s="493" t="s">
        <v>80</v>
      </c>
      <c r="C75" s="494" t="s">
        <v>10</v>
      </c>
      <c r="D75" s="495" t="s">
        <v>860</v>
      </c>
      <c r="E75" s="495" t="s">
        <v>1010</v>
      </c>
      <c r="F75" s="496">
        <v>29.65</v>
      </c>
      <c r="G75" s="495" t="s">
        <v>1011</v>
      </c>
      <c r="H75" s="495" t="s">
        <v>1012</v>
      </c>
    </row>
    <row r="76" spans="1:8" customHeight="1" ht="38.25">
      <c r="A76" s="495" t="s">
        <v>531</v>
      </c>
      <c r="B76" s="493" t="s">
        <v>532</v>
      </c>
      <c r="C76" s="494" t="s">
        <v>10</v>
      </c>
      <c r="D76" s="495" t="s">
        <v>1013</v>
      </c>
      <c r="E76" s="495" t="s">
        <v>1014</v>
      </c>
      <c r="F76" s="496">
        <v>27.218364288</v>
      </c>
      <c r="G76" s="495" t="s">
        <v>1011</v>
      </c>
      <c r="H76" s="495" t="s">
        <v>1015</v>
      </c>
    </row>
    <row r="77" spans="1:8" customHeight="1" ht="25.5">
      <c r="A77" s="495" t="s">
        <v>551</v>
      </c>
      <c r="B77" s="493" t="s">
        <v>552</v>
      </c>
      <c r="C77" s="494" t="s">
        <v>23</v>
      </c>
      <c r="D77" s="495" t="s">
        <v>1016</v>
      </c>
      <c r="E77" s="495" t="s">
        <v>1017</v>
      </c>
      <c r="F77" s="496">
        <v>20.919289625</v>
      </c>
      <c r="G77" s="495" t="s">
        <v>1018</v>
      </c>
      <c r="H77" s="495" t="s">
        <v>1019</v>
      </c>
    </row>
    <row r="78" spans="1:8" customHeight="1" ht="25.5">
      <c r="A78" s="495" t="s">
        <v>538</v>
      </c>
      <c r="B78" s="493" t="s">
        <v>539</v>
      </c>
      <c r="C78" s="494" t="s">
        <v>241</v>
      </c>
      <c r="D78" s="495" t="s">
        <v>1020</v>
      </c>
      <c r="E78" s="495" t="s">
        <v>1021</v>
      </c>
      <c r="F78" s="496">
        <v>20.284875</v>
      </c>
      <c r="G78" s="495" t="s">
        <v>1018</v>
      </c>
      <c r="H78" s="495" t="s">
        <v>1022</v>
      </c>
    </row>
    <row r="79" spans="1:8" customHeight="1" ht="25.5">
      <c r="A79" s="495" t="s">
        <v>1023</v>
      </c>
      <c r="B79" s="493" t="s">
        <v>586</v>
      </c>
      <c r="C79" s="494" t="s">
        <v>305</v>
      </c>
      <c r="D79" s="495" t="s">
        <v>1007</v>
      </c>
      <c r="E79" s="495" t="s">
        <v>1024</v>
      </c>
      <c r="F79" s="496">
        <v>19.156428477</v>
      </c>
      <c r="G79" s="495" t="s">
        <v>1018</v>
      </c>
      <c r="H79" s="495" t="s">
        <v>1025</v>
      </c>
    </row>
    <row r="80" spans="1:8" customHeight="1" ht="25.5">
      <c r="A80" s="495" t="s">
        <v>1026</v>
      </c>
      <c r="B80" s="493" t="s">
        <v>572</v>
      </c>
      <c r="C80" s="494" t="s">
        <v>305</v>
      </c>
      <c r="D80" s="495" t="s">
        <v>1007</v>
      </c>
      <c r="E80" s="495" t="s">
        <v>1027</v>
      </c>
      <c r="F80" s="496">
        <v>18.210432009</v>
      </c>
      <c r="G80" s="495" t="s">
        <v>1018</v>
      </c>
      <c r="H80" s="495" t="s">
        <v>1028</v>
      </c>
    </row>
    <row r="81" spans="1:8" customHeight="1" ht="25.5">
      <c r="A81" s="495" t="s">
        <v>1029</v>
      </c>
      <c r="B81" s="493" t="s">
        <v>1030</v>
      </c>
      <c r="C81" s="494" t="s">
        <v>305</v>
      </c>
      <c r="D81" s="495" t="s">
        <v>1031</v>
      </c>
      <c r="E81" s="495" t="s">
        <v>1032</v>
      </c>
      <c r="F81" s="496">
        <v>15.622</v>
      </c>
      <c r="G81" s="495" t="s">
        <v>1018</v>
      </c>
      <c r="H81" s="495" t="s">
        <v>1033</v>
      </c>
    </row>
    <row r="82" spans="1:8" customHeight="1" ht="25.5">
      <c r="A82" s="495" t="s">
        <v>1034</v>
      </c>
      <c r="B82" s="493" t="s">
        <v>1035</v>
      </c>
      <c r="C82" s="494" t="s">
        <v>10</v>
      </c>
      <c r="D82" s="495" t="s">
        <v>1036</v>
      </c>
      <c r="E82" s="495" t="s">
        <v>1037</v>
      </c>
      <c r="F82" s="496">
        <v>15.528315618</v>
      </c>
      <c r="G82" s="495" t="s">
        <v>1018</v>
      </c>
      <c r="H82" s="495" t="s">
        <v>1038</v>
      </c>
    </row>
    <row r="83" spans="1:8" customHeight="1" ht="25.5">
      <c r="A83" s="495" t="s">
        <v>556</v>
      </c>
      <c r="B83" s="493" t="s">
        <v>557</v>
      </c>
      <c r="C83" s="494" t="s">
        <v>241</v>
      </c>
      <c r="D83" s="495" t="s">
        <v>1039</v>
      </c>
      <c r="E83" s="495" t="s">
        <v>1040</v>
      </c>
      <c r="F83" s="496">
        <v>12.7211692</v>
      </c>
      <c r="G83" s="495" t="s">
        <v>1041</v>
      </c>
      <c r="H83" s="495" t="s">
        <v>1042</v>
      </c>
    </row>
    <row r="84" spans="1:8" customHeight="1" ht="25.5">
      <c r="A84" s="495" t="s">
        <v>1043</v>
      </c>
      <c r="B84" s="493" t="s">
        <v>1044</v>
      </c>
      <c r="C84" s="494" t="s">
        <v>305</v>
      </c>
      <c r="D84" s="495" t="s">
        <v>1031</v>
      </c>
      <c r="E84" s="495" t="s">
        <v>999</v>
      </c>
      <c r="F84" s="496">
        <v>11.388</v>
      </c>
      <c r="G84" s="495" t="s">
        <v>1041</v>
      </c>
      <c r="H84" s="495" t="s">
        <v>1045</v>
      </c>
    </row>
    <row r="85" spans="1:8" customHeight="1" ht="25.5">
      <c r="A85" s="495" t="s">
        <v>567</v>
      </c>
      <c r="B85" s="493" t="s">
        <v>568</v>
      </c>
      <c r="C85" s="494" t="s">
        <v>23</v>
      </c>
      <c r="D85" s="495" t="s">
        <v>1046</v>
      </c>
      <c r="E85" s="495" t="s">
        <v>878</v>
      </c>
      <c r="F85" s="496">
        <v>10.627084195</v>
      </c>
      <c r="G85" s="495" t="s">
        <v>1041</v>
      </c>
      <c r="H85" s="495" t="s">
        <v>1047</v>
      </c>
    </row>
    <row r="86" spans="1:8" customHeight="1" ht="25.5">
      <c r="A86" s="495" t="s">
        <v>197</v>
      </c>
      <c r="B86" s="493" t="s">
        <v>198</v>
      </c>
      <c r="C86" s="494" t="s">
        <v>23</v>
      </c>
      <c r="D86" s="495" t="s">
        <v>916</v>
      </c>
      <c r="E86" s="495" t="s">
        <v>1048</v>
      </c>
      <c r="F86" s="496">
        <v>10.216819291</v>
      </c>
      <c r="G86" s="495" t="s">
        <v>1041</v>
      </c>
      <c r="H86" s="495" t="s">
        <v>1049</v>
      </c>
    </row>
    <row r="87" spans="1:8" customHeight="1" ht="25.5">
      <c r="A87" s="495" t="s">
        <v>579</v>
      </c>
      <c r="B87" s="493" t="s">
        <v>580</v>
      </c>
      <c r="C87" s="494" t="s">
        <v>23</v>
      </c>
      <c r="D87" s="495" t="s">
        <v>1050</v>
      </c>
      <c r="E87" s="495" t="s">
        <v>878</v>
      </c>
      <c r="F87" s="496">
        <v>9.949763985</v>
      </c>
      <c r="G87" s="495" t="s">
        <v>1041</v>
      </c>
      <c r="H87" s="495" t="s">
        <v>1051</v>
      </c>
    </row>
    <row r="88" spans="1:8" customHeight="1" ht="25.5">
      <c r="A88" s="495" t="s">
        <v>575</v>
      </c>
      <c r="B88" s="493" t="s">
        <v>576</v>
      </c>
      <c r="C88" s="494" t="s">
        <v>23</v>
      </c>
      <c r="D88" s="495" t="s">
        <v>1016</v>
      </c>
      <c r="E88" s="495" t="s">
        <v>1052</v>
      </c>
      <c r="F88" s="496">
        <v>9.873904703</v>
      </c>
      <c r="G88" s="495" t="s">
        <v>1041</v>
      </c>
      <c r="H88" s="495" t="s">
        <v>1053</v>
      </c>
    </row>
    <row r="89" spans="1:8" customHeight="1" ht="25.5">
      <c r="A89" s="495" t="s">
        <v>1054</v>
      </c>
      <c r="B89" s="493" t="s">
        <v>323</v>
      </c>
      <c r="C89" s="494" t="s">
        <v>324</v>
      </c>
      <c r="D89" s="495" t="s">
        <v>1055</v>
      </c>
      <c r="E89" s="495" t="s">
        <v>1056</v>
      </c>
      <c r="F89" s="496">
        <v>9.86666716</v>
      </c>
      <c r="G89" s="495" t="s">
        <v>1041</v>
      </c>
      <c r="H89" s="495" t="s">
        <v>1057</v>
      </c>
    </row>
    <row r="90" spans="1:8" customHeight="1" ht="38.25">
      <c r="A90" s="495" t="s">
        <v>1058</v>
      </c>
      <c r="B90" s="493" t="s">
        <v>316</v>
      </c>
      <c r="C90" s="494" t="s">
        <v>317</v>
      </c>
      <c r="D90" s="495" t="s">
        <v>1055</v>
      </c>
      <c r="E90" s="495" t="s">
        <v>1059</v>
      </c>
      <c r="F90" s="496">
        <v>8.93333378</v>
      </c>
      <c r="G90" s="495" t="s">
        <v>1041</v>
      </c>
      <c r="H90" s="495" t="s">
        <v>1060</v>
      </c>
    </row>
    <row r="91" spans="1:8" customHeight="1" ht="25.5">
      <c r="A91" s="495" t="s">
        <v>1061</v>
      </c>
      <c r="B91" s="493" t="s">
        <v>321</v>
      </c>
      <c r="C91" s="494" t="s">
        <v>317</v>
      </c>
      <c r="D91" s="495" t="s">
        <v>1062</v>
      </c>
      <c r="E91" s="495" t="s">
        <v>1063</v>
      </c>
      <c r="F91" s="496">
        <v>8.908</v>
      </c>
      <c r="G91" s="495" t="s">
        <v>1041</v>
      </c>
      <c r="H91" s="495" t="s">
        <v>1064</v>
      </c>
    </row>
    <row r="92" spans="1:8" customHeight="1" ht="25.5">
      <c r="A92" s="495" t="s">
        <v>639</v>
      </c>
      <c r="B92" s="493" t="s">
        <v>640</v>
      </c>
      <c r="C92" s="494" t="s">
        <v>23</v>
      </c>
      <c r="D92" s="495" t="s">
        <v>1065</v>
      </c>
      <c r="E92" s="495" t="s">
        <v>1066</v>
      </c>
      <c r="F92" s="496">
        <v>8.181255888</v>
      </c>
      <c r="G92" s="495" t="s">
        <v>1041</v>
      </c>
      <c r="H92" s="495" t="s">
        <v>1064</v>
      </c>
    </row>
    <row r="93" spans="1:8" customHeight="1" ht="25.5">
      <c r="A93" s="495" t="s">
        <v>606</v>
      </c>
      <c r="B93" s="493" t="s">
        <v>607</v>
      </c>
      <c r="C93" s="494" t="s">
        <v>23</v>
      </c>
      <c r="D93" s="495" t="s">
        <v>1050</v>
      </c>
      <c r="E93" s="495" t="s">
        <v>898</v>
      </c>
      <c r="F93" s="496">
        <v>7.498440399</v>
      </c>
      <c r="G93" s="495" t="s">
        <v>1041</v>
      </c>
      <c r="H93" s="495" t="s">
        <v>1067</v>
      </c>
    </row>
    <row r="94" spans="1:8" customHeight="1" ht="38.25">
      <c r="A94" s="495" t="s">
        <v>1068</v>
      </c>
      <c r="B94" s="493" t="s">
        <v>1069</v>
      </c>
      <c r="C94" s="494" t="s">
        <v>23</v>
      </c>
      <c r="D94" s="495" t="s">
        <v>1070</v>
      </c>
      <c r="E94" s="495" t="s">
        <v>1071</v>
      </c>
      <c r="F94" s="496">
        <v>6.27555362</v>
      </c>
      <c r="G94" s="495" t="s">
        <v>1041</v>
      </c>
      <c r="H94" s="495" t="s">
        <v>1072</v>
      </c>
    </row>
    <row r="95" spans="1:8" customHeight="1" ht="25.5">
      <c r="A95" s="495" t="s">
        <v>665</v>
      </c>
      <c r="B95" s="493" t="s">
        <v>666</v>
      </c>
      <c r="C95" s="494" t="s">
        <v>23</v>
      </c>
      <c r="D95" s="495" t="s">
        <v>1065</v>
      </c>
      <c r="E95" s="495" t="s">
        <v>1073</v>
      </c>
      <c r="F95" s="496">
        <v>5.873722176</v>
      </c>
      <c r="G95" s="495" t="s">
        <v>1041</v>
      </c>
      <c r="H95" s="495" t="s">
        <v>1074</v>
      </c>
    </row>
    <row r="96" spans="1:8" customHeight="1" ht="25.5">
      <c r="A96" s="495" t="s">
        <v>1075</v>
      </c>
      <c r="B96" s="493" t="s">
        <v>1076</v>
      </c>
      <c r="C96" s="494" t="s">
        <v>305</v>
      </c>
      <c r="D96" s="495" t="s">
        <v>1077</v>
      </c>
      <c r="E96" s="495" t="s">
        <v>1078</v>
      </c>
      <c r="F96" s="496">
        <v>5.15487408</v>
      </c>
      <c r="G96" s="495" t="s">
        <v>1041</v>
      </c>
      <c r="H96" s="495" t="s">
        <v>1074</v>
      </c>
    </row>
    <row r="97" spans="1:8" customHeight="1" ht="25.5">
      <c r="A97" s="495" t="s">
        <v>1079</v>
      </c>
      <c r="B97" s="493" t="s">
        <v>1080</v>
      </c>
      <c r="C97" s="494" t="s">
        <v>305</v>
      </c>
      <c r="D97" s="495" t="s">
        <v>1081</v>
      </c>
      <c r="E97" s="495" t="s">
        <v>1082</v>
      </c>
      <c r="F97" s="496">
        <v>4.978479625</v>
      </c>
      <c r="G97" s="495" t="s">
        <v>1041</v>
      </c>
      <c r="H97" s="495" t="s">
        <v>1083</v>
      </c>
    </row>
    <row r="98" spans="1:8" customHeight="1" ht="38.25">
      <c r="A98" s="495" t="s">
        <v>622</v>
      </c>
      <c r="B98" s="493" t="s">
        <v>623</v>
      </c>
      <c r="C98" s="494" t="s">
        <v>10</v>
      </c>
      <c r="D98" s="495" t="s">
        <v>1084</v>
      </c>
      <c r="E98" s="495" t="s">
        <v>1085</v>
      </c>
      <c r="F98" s="496">
        <v>4.85895</v>
      </c>
      <c r="G98" s="495" t="s">
        <v>1041</v>
      </c>
      <c r="H98" s="495" t="s">
        <v>1083</v>
      </c>
    </row>
    <row r="99" spans="1:8" customHeight="1" ht="25.5">
      <c r="A99" s="495" t="s">
        <v>588</v>
      </c>
      <c r="B99" s="493" t="s">
        <v>589</v>
      </c>
      <c r="C99" s="494" t="s">
        <v>23</v>
      </c>
      <c r="D99" s="495" t="s">
        <v>1086</v>
      </c>
      <c r="E99" s="495" t="s">
        <v>1087</v>
      </c>
      <c r="F99" s="496">
        <v>4.767402366</v>
      </c>
      <c r="G99" s="495" t="s">
        <v>1041</v>
      </c>
      <c r="H99" s="495" t="s">
        <v>1088</v>
      </c>
    </row>
    <row r="100" spans="1:8" customHeight="1" ht="38.25">
      <c r="A100" s="495" t="s">
        <v>1089</v>
      </c>
      <c r="B100" s="493" t="s">
        <v>1090</v>
      </c>
      <c r="C100" s="494" t="s">
        <v>1091</v>
      </c>
      <c r="D100" s="495" t="s">
        <v>1092</v>
      </c>
      <c r="E100" s="495" t="s">
        <v>1093</v>
      </c>
      <c r="F100" s="496">
        <v>3.51450333</v>
      </c>
      <c r="G100" s="495" t="s">
        <v>1094</v>
      </c>
      <c r="H100" s="495" t="s">
        <v>1088</v>
      </c>
    </row>
    <row r="101" spans="1:8" customHeight="1" ht="25.5">
      <c r="A101" s="495" t="s">
        <v>1095</v>
      </c>
      <c r="B101" s="493" t="s">
        <v>1096</v>
      </c>
      <c r="C101" s="494" t="s">
        <v>305</v>
      </c>
      <c r="D101" s="495" t="s">
        <v>1081</v>
      </c>
      <c r="E101" s="495" t="s">
        <v>1056</v>
      </c>
      <c r="F101" s="496">
        <v>3.37988525</v>
      </c>
      <c r="G101" s="495" t="s">
        <v>1094</v>
      </c>
      <c r="H101" s="495" t="s">
        <v>1097</v>
      </c>
    </row>
    <row r="102" spans="1:8" customHeight="1" ht="25.5">
      <c r="A102" s="495" t="s">
        <v>1098</v>
      </c>
      <c r="B102" s="493" t="s">
        <v>1099</v>
      </c>
      <c r="C102" s="494" t="s">
        <v>305</v>
      </c>
      <c r="D102" s="495" t="s">
        <v>1077</v>
      </c>
      <c r="E102" s="495" t="s">
        <v>1100</v>
      </c>
      <c r="F102" s="496">
        <v>2.510199552</v>
      </c>
      <c r="G102" s="495" t="s">
        <v>1094</v>
      </c>
      <c r="H102" s="495" t="s">
        <v>1097</v>
      </c>
    </row>
    <row r="103" spans="1:8" customHeight="1" ht="25.5">
      <c r="A103" s="495" t="s">
        <v>626</v>
      </c>
      <c r="B103" s="493" t="s">
        <v>627</v>
      </c>
      <c r="C103" s="494" t="s">
        <v>23</v>
      </c>
      <c r="D103" s="495" t="s">
        <v>1101</v>
      </c>
      <c r="E103" s="495" t="s">
        <v>1102</v>
      </c>
      <c r="F103" s="496">
        <v>2.062803726</v>
      </c>
      <c r="G103" s="495" t="s">
        <v>1094</v>
      </c>
      <c r="H103" s="495" t="s">
        <v>1097</v>
      </c>
    </row>
    <row r="104" spans="1:8" customHeight="1" ht="38.25">
      <c r="A104" s="495" t="s">
        <v>1103</v>
      </c>
      <c r="B104" s="493" t="s">
        <v>1104</v>
      </c>
      <c r="C104" s="494" t="s">
        <v>317</v>
      </c>
      <c r="D104" s="495" t="s">
        <v>1105</v>
      </c>
      <c r="E104" s="495" t="s">
        <v>1106</v>
      </c>
      <c r="F104" s="496">
        <v>1.706915625</v>
      </c>
      <c r="G104" s="495" t="s">
        <v>1094</v>
      </c>
      <c r="H104" s="495" t="s">
        <v>1097</v>
      </c>
    </row>
    <row r="105" spans="1:8" customHeight="1" ht="25.5">
      <c r="A105" s="495" t="s">
        <v>219</v>
      </c>
      <c r="B105" s="493" t="s">
        <v>220</v>
      </c>
      <c r="C105" s="494" t="s">
        <v>10</v>
      </c>
      <c r="D105" s="495" t="s">
        <v>994</v>
      </c>
      <c r="E105" s="495" t="s">
        <v>1102</v>
      </c>
      <c r="F105" s="496">
        <v>1.64</v>
      </c>
      <c r="G105" s="495" t="s">
        <v>1094</v>
      </c>
      <c r="H105" s="495" t="s">
        <v>1107</v>
      </c>
    </row>
    <row r="106" spans="1:8" customHeight="1" ht="25.5">
      <c r="A106" s="495" t="s">
        <v>1108</v>
      </c>
      <c r="B106" s="493" t="s">
        <v>658</v>
      </c>
      <c r="C106" s="494" t="s">
        <v>305</v>
      </c>
      <c r="D106" s="495" t="s">
        <v>1007</v>
      </c>
      <c r="E106" s="495" t="s">
        <v>851</v>
      </c>
      <c r="F106" s="496">
        <v>1.418994702</v>
      </c>
      <c r="G106" s="495" t="s">
        <v>1094</v>
      </c>
      <c r="H106" s="495" t="s">
        <v>1107</v>
      </c>
    </row>
    <row r="107" spans="1:8" customHeight="1" ht="25.5">
      <c r="A107" s="495" t="s">
        <v>227</v>
      </c>
      <c r="B107" s="493" t="s">
        <v>228</v>
      </c>
      <c r="C107" s="494" t="s">
        <v>10</v>
      </c>
      <c r="D107" s="495" t="s">
        <v>1109</v>
      </c>
      <c r="E107" s="495" t="s">
        <v>1110</v>
      </c>
      <c r="F107" s="496">
        <v>0.9588</v>
      </c>
      <c r="G107" s="495" t="s">
        <v>1094</v>
      </c>
      <c r="H107" s="495" t="s">
        <v>1107</v>
      </c>
    </row>
    <row r="108" spans="1:8" customHeight="1" ht="25.5">
      <c r="A108" s="495" t="s">
        <v>669</v>
      </c>
      <c r="B108" s="493" t="s">
        <v>670</v>
      </c>
      <c r="C108" s="494" t="s">
        <v>23</v>
      </c>
      <c r="D108" s="495" t="s">
        <v>1111</v>
      </c>
      <c r="E108" s="495" t="s">
        <v>1112</v>
      </c>
      <c r="F108" s="496">
        <v>0.923948</v>
      </c>
      <c r="G108" s="495" t="s">
        <v>1094</v>
      </c>
      <c r="H108" s="495" t="s">
        <v>1107</v>
      </c>
    </row>
    <row r="109" spans="1:8" customHeight="1" ht="25.5">
      <c r="A109" s="495" t="s">
        <v>644</v>
      </c>
      <c r="B109" s="493" t="s">
        <v>645</v>
      </c>
      <c r="C109" s="494" t="s">
        <v>10</v>
      </c>
      <c r="D109" s="495" t="s">
        <v>1113</v>
      </c>
      <c r="E109" s="495" t="s">
        <v>1114</v>
      </c>
      <c r="F109" s="496">
        <v>0.667707144</v>
      </c>
      <c r="G109" s="495" t="s">
        <v>1094</v>
      </c>
      <c r="H109" s="495" t="s">
        <v>1107</v>
      </c>
    </row>
    <row r="110" spans="1:8" customHeight="1" ht="25.5">
      <c r="A110" s="495" t="s">
        <v>660</v>
      </c>
      <c r="B110" s="493" t="s">
        <v>661</v>
      </c>
      <c r="C110" s="494" t="s">
        <v>23</v>
      </c>
      <c r="D110" s="495" t="s">
        <v>1115</v>
      </c>
      <c r="E110" s="495" t="s">
        <v>1116</v>
      </c>
      <c r="F110" s="496">
        <v>0.659012</v>
      </c>
      <c r="G110" s="495" t="s">
        <v>1094</v>
      </c>
      <c r="H110" s="495" t="s">
        <v>1107</v>
      </c>
    </row>
    <row r="111" spans="1:8" customHeight="1" ht="25.5">
      <c r="A111" s="495" t="s">
        <v>195</v>
      </c>
      <c r="B111" s="493" t="s">
        <v>196</v>
      </c>
      <c r="C111" s="494" t="s">
        <v>23</v>
      </c>
      <c r="D111" s="495" t="s">
        <v>1004</v>
      </c>
      <c r="E111" s="495" t="s">
        <v>1117</v>
      </c>
      <c r="F111" s="496">
        <v>0.48</v>
      </c>
      <c r="G111" s="495" t="s">
        <v>1094</v>
      </c>
      <c r="H111" s="495" t="s">
        <v>1107</v>
      </c>
    </row>
    <row r="112" spans="1:8" customHeight="1" ht="38.25">
      <c r="A112" s="495" t="s">
        <v>1118</v>
      </c>
      <c r="B112" s="493" t="s">
        <v>1119</v>
      </c>
      <c r="C112" s="494" t="s">
        <v>23</v>
      </c>
      <c r="D112" s="495" t="s">
        <v>1120</v>
      </c>
      <c r="E112" s="495" t="s">
        <v>1121</v>
      </c>
      <c r="F112" s="496">
        <v>0.456837858</v>
      </c>
      <c r="G112" s="495" t="s">
        <v>1094</v>
      </c>
      <c r="H112" s="495" t="s">
        <v>1107</v>
      </c>
    </row>
    <row r="113" spans="1:8" customHeight="1" ht="25.5">
      <c r="A113" s="495" t="s">
        <v>1122</v>
      </c>
      <c r="B113" s="493" t="s">
        <v>1123</v>
      </c>
      <c r="C113" s="494" t="s">
        <v>317</v>
      </c>
      <c r="D113" s="495" t="s">
        <v>1105</v>
      </c>
      <c r="E113" s="495" t="s">
        <v>1124</v>
      </c>
      <c r="F113" s="496">
        <v>0.438571875</v>
      </c>
      <c r="G113" s="495" t="s">
        <v>1094</v>
      </c>
      <c r="H113" s="495" t="s">
        <v>1107</v>
      </c>
    </row>
    <row r="114" spans="1:8" customHeight="1" ht="25.5">
      <c r="A114" s="495" t="s">
        <v>649</v>
      </c>
      <c r="B114" s="493" t="s">
        <v>650</v>
      </c>
      <c r="C114" s="494" t="s">
        <v>651</v>
      </c>
      <c r="D114" s="495" t="s">
        <v>1125</v>
      </c>
      <c r="E114" s="495" t="s">
        <v>1073</v>
      </c>
      <c r="F114" s="496">
        <v>0.368452056</v>
      </c>
      <c r="G114" s="495" t="s">
        <v>1094</v>
      </c>
      <c r="H114" s="495" t="s">
        <v>1107</v>
      </c>
    </row>
    <row r="115" spans="1:8" customHeight="1" ht="25.5">
      <c r="A115" s="495" t="s">
        <v>676</v>
      </c>
      <c r="B115" s="493" t="s">
        <v>677</v>
      </c>
      <c r="C115" s="494" t="s">
        <v>10</v>
      </c>
      <c r="D115" s="495" t="s">
        <v>1126</v>
      </c>
      <c r="E115" s="495" t="s">
        <v>1127</v>
      </c>
      <c r="F115" s="496">
        <v>0.319075968</v>
      </c>
      <c r="G115" s="495" t="s">
        <v>1094</v>
      </c>
      <c r="H115" s="495" t="s">
        <v>1107</v>
      </c>
    </row>
    <row r="116" spans="1:8" customHeight="1" ht="25.5">
      <c r="A116" s="495" t="s">
        <v>685</v>
      </c>
      <c r="B116" s="493" t="s">
        <v>686</v>
      </c>
      <c r="C116" s="494" t="s">
        <v>23</v>
      </c>
      <c r="D116" s="495" t="s">
        <v>1111</v>
      </c>
      <c r="E116" s="495" t="s">
        <v>1128</v>
      </c>
      <c r="F116" s="496">
        <v>0.292736</v>
      </c>
      <c r="G116" s="495" t="s">
        <v>1094</v>
      </c>
      <c r="H116" s="495" t="s">
        <v>1107</v>
      </c>
    </row>
    <row r="117" spans="1:8" customHeight="1" ht="25.5">
      <c r="A117" s="495" t="s">
        <v>681</v>
      </c>
      <c r="B117" s="493" t="s">
        <v>682</v>
      </c>
      <c r="C117" s="494" t="s">
        <v>23</v>
      </c>
      <c r="D117" s="495" t="s">
        <v>1115</v>
      </c>
      <c r="E117" s="495" t="s">
        <v>1129</v>
      </c>
      <c r="F117" s="496">
        <v>0.240982</v>
      </c>
      <c r="G117" s="495" t="s">
        <v>1094</v>
      </c>
      <c r="H117" s="495" t="s">
        <v>1107</v>
      </c>
    </row>
    <row r="118" spans="1:8" customHeight="1" ht="25.5">
      <c r="A118" s="495" t="s">
        <v>688</v>
      </c>
      <c r="B118" s="493" t="s">
        <v>689</v>
      </c>
      <c r="C118" s="494" t="s">
        <v>23</v>
      </c>
      <c r="D118" s="495" t="s">
        <v>1130</v>
      </c>
      <c r="E118" s="495" t="s">
        <v>1131</v>
      </c>
      <c r="F118" s="496">
        <v>0.130117392</v>
      </c>
      <c r="G118" s="495" t="s">
        <v>1094</v>
      </c>
      <c r="H118" s="495" t="s">
        <v>1107</v>
      </c>
    </row>
    <row r="119" spans="1:8" customHeight="1" ht="25.5">
      <c r="A119" s="495" t="s">
        <v>693</v>
      </c>
      <c r="B119" s="493" t="s">
        <v>694</v>
      </c>
      <c r="C119" s="494" t="s">
        <v>23</v>
      </c>
      <c r="D119" s="495" t="s">
        <v>1101</v>
      </c>
      <c r="E119" s="495" t="s">
        <v>1117</v>
      </c>
      <c r="F119" s="496">
        <v>0.025156143</v>
      </c>
      <c r="G119" s="495" t="s">
        <v>1094</v>
      </c>
      <c r="H119" s="495" t="s">
        <v>1107</v>
      </c>
    </row>
    <row r="120" spans="1:8" customHeight="1" ht="25.5">
      <c r="A120" s="495" t="s">
        <v>696</v>
      </c>
      <c r="B120" s="493" t="s">
        <v>697</v>
      </c>
      <c r="C120" s="494" t="s">
        <v>421</v>
      </c>
      <c r="D120" s="495" t="s">
        <v>1132</v>
      </c>
      <c r="E120" s="495" t="s">
        <v>1133</v>
      </c>
      <c r="F120" s="496">
        <v>0.016204076</v>
      </c>
      <c r="G120" s="495" t="s">
        <v>1094</v>
      </c>
      <c r="H120" s="495" t="s">
        <v>1107</v>
      </c>
    </row>
    <row r="121" spans="1:8" customHeight="1" ht="25.5">
      <c r="A121" s="495" t="s">
        <v>701</v>
      </c>
      <c r="B121" s="493" t="s">
        <v>702</v>
      </c>
      <c r="C121" s="494" t="s">
        <v>10</v>
      </c>
      <c r="D121" s="495" t="s">
        <v>1134</v>
      </c>
      <c r="E121" s="495" t="s">
        <v>1135</v>
      </c>
      <c r="F121" s="496">
        <v>0.006839994</v>
      </c>
      <c r="G121" s="495" t="s">
        <v>1094</v>
      </c>
      <c r="H121" s="495" t="s">
        <v>1107</v>
      </c>
    </row>
    <row r="122" spans="1:8" customHeight="1" ht="15">
      <c r="A122" s="383"/>
      <c r="B122" s="383"/>
      <c r="C122" s="487"/>
      <c r="D122" s="489"/>
      <c r="E122" s="383"/>
      <c r="F122" s="490"/>
      <c r="G122" s="383"/>
      <c r="H122" s="383"/>
    </row>
    <row r="123" spans="1:8" customHeight="1" ht="15">
      <c r="A123" s="383"/>
      <c r="B123" s="383"/>
      <c r="C123" s="487"/>
      <c r="D123" s="489"/>
      <c r="E123" s="383"/>
      <c r="F123" s="490"/>
      <c r="G123" s="383"/>
      <c r="H123" s="383"/>
    </row>
    <row r="124" spans="1:8" customHeight="1" ht="15">
      <c r="A124" s="383"/>
      <c r="B124" s="383"/>
      <c r="C124" s="487"/>
      <c r="D124" s="489"/>
      <c r="E124" s="383"/>
      <c r="F124" s="490"/>
      <c r="G124" s="383"/>
      <c r="H124" s="383"/>
    </row>
    <row r="125" spans="1:8" customHeight="1" ht="15">
      <c r="A125" s="486"/>
      <c r="B125" s="486"/>
      <c r="C125" s="486"/>
      <c r="D125" s="486"/>
      <c r="E125" s="486"/>
      <c r="F125" s="486"/>
      <c r="G125" s="486"/>
      <c r="H125" s="486"/>
    </row>
    <row r="126" spans="1:8" customHeight="1" ht="15">
      <c r="A126" s="491" t="s">
        <v>1136</v>
      </c>
      <c r="B126" s="492"/>
      <c r="C126" s="492"/>
      <c r="D126" s="492"/>
      <c r="E126" s="492"/>
      <c r="F126" s="492"/>
      <c r="G126" s="492"/>
      <c r="H126" s="492"/>
    </row>
    <row r="127" spans="1:8" customHeight="1" ht="15">
      <c r="A127" s="522" t="s">
        <v>93</v>
      </c>
      <c r="B127" s="522"/>
      <c r="C127" s="522"/>
      <c r="D127" s="522"/>
      <c r="E127" s="522"/>
      <c r="F127" s="522"/>
      <c r="G127" s="522"/>
      <c r="H127" s="522"/>
    </row>
  </sheetData>
  <sheetProtection sheet="false" objects="false" scenarios="false" formatCells="true" formatColumns="true" formatRows="true" insertColumns="true" insertRows="true" insertHyperlinks="true" deleteColumns="true" deleteRows="true" selectLockedCells="false" sort="true" autoFilter="true" pivotTables="true" selectUnlockedCells="false"/>
  <mergeCells>
    <mergeCell ref="A31:H31"/>
    <mergeCell ref="A127:H127"/>
    <mergeCell ref="A3:H3"/>
    <mergeCell ref="C1:E1"/>
    <mergeCell ref="C2:E2"/>
    <mergeCell ref="F1:H1"/>
    <mergeCell ref="F2:H2"/>
    <mergeCell ref="A124:B124"/>
    <mergeCell ref="D124:E124"/>
    <mergeCell ref="F124:H124"/>
    <mergeCell ref="A126:H126"/>
    <mergeCell ref="A122:B122"/>
    <mergeCell ref="D122:E122"/>
    <mergeCell ref="F122:H122"/>
    <mergeCell ref="A123:B123"/>
    <mergeCell ref="D123:E123"/>
    <mergeCell ref="F123:H123"/>
  </mergeCells>
  <printOptions gridLines="false" gridLinesSet="true"/>
  <pageMargins left="0.511811024" right="0.511811024" top="0.787401575" bottom="0.787401575" header="0.31496062" footer="0.31496062"/>
  <pageSetup paperSize="1" orientation="default" scale="100" fitToHeight="1" fitToWidth="1"/>
  <headerFooter differentOddEven="false" differentFirst="false" scaleWithDoc="true" alignWithMargins="true">
    <oddHeader/>
    <oddFooter/>
    <evenHeader/>
    <evenFooter/>
    <firstHeader/>
    <first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pageSetUpPr fitToPage="1"/>
  </sheetPr>
  <dimension ref="A1:H52"/>
  <sheetViews>
    <sheetView tabSelected="0" workbookViewId="0" showGridLines="true" showRowColHeaders="1">
      <selection activeCell="H41" sqref="H41"/>
    </sheetView>
  </sheetViews>
  <sheetFormatPr customHeight="true" defaultRowHeight="15" defaultColWidth="9.140625" outlineLevelRow="0" outlineLevelCol="0"/>
  <cols>
    <col min="1" max="1" width="9.140625" style="34"/>
    <col min="2" max="2" width="20.5703125" customWidth="true" style="38"/>
    <col min="3" max="3" width="70.28515625" customWidth="true" style="35"/>
    <col min="4" max="4" width="9.85546875" customWidth="true" style="25"/>
    <col min="5" max="5" width="10.42578125" customWidth="true" style="36"/>
    <col min="6" max="6" width="16" customWidth="true" style="37"/>
    <col min="7" max="7" width="16.28515625" customWidth="true" style="208"/>
    <col min="8" max="8" width="13.28515625" customWidth="true" style="386"/>
  </cols>
  <sheetData>
    <row r="1" spans="1:8" customHeight="1" ht="18.75">
      <c r="A1" s="265" t="s">
        <v>0</v>
      </c>
      <c r="B1" s="266"/>
      <c r="C1" s="267"/>
      <c r="D1" s="268" t="s">
        <v>1</v>
      </c>
      <c r="E1" s="269"/>
      <c r="F1" s="268" t="s">
        <v>2</v>
      </c>
      <c r="G1" s="269"/>
    </row>
    <row r="2" spans="1:8" customHeight="1" ht="88.5">
      <c r="A2" s="275" t="s">
        <v>3</v>
      </c>
      <c r="B2" s="276"/>
      <c r="C2" s="277"/>
      <c r="D2" s="278" t="s">
        <v>4</v>
      </c>
      <c r="E2" s="279"/>
      <c r="F2" s="295" t="s">
        <v>94</v>
      </c>
      <c r="G2" s="279"/>
    </row>
    <row r="3" spans="1:8" customHeight="1" ht="20.25">
      <c r="A3" s="272" t="s">
        <v>6</v>
      </c>
      <c r="B3" s="273"/>
      <c r="C3" s="273"/>
      <c r="D3" s="273"/>
      <c r="E3" s="273"/>
      <c r="F3" s="273"/>
      <c r="G3" s="274"/>
    </row>
    <row r="4" spans="1:8" customHeight="1" ht="15" s="38" customFormat="1">
      <c r="A4" s="86" t="s">
        <v>7</v>
      </c>
      <c r="B4" s="87" t="s">
        <v>8</v>
      </c>
      <c r="C4" s="87" t="s">
        <v>9</v>
      </c>
      <c r="D4" s="86" t="s">
        <v>10</v>
      </c>
      <c r="E4" s="88" t="s">
        <v>11</v>
      </c>
      <c r="F4" s="74" t="s">
        <v>12</v>
      </c>
      <c r="G4" s="74" t="s">
        <v>13</v>
      </c>
      <c r="H4" s="385"/>
    </row>
    <row r="5" spans="1:8" customHeight="1" ht="15">
      <c r="A5" s="7">
        <v>1</v>
      </c>
      <c r="B5" s="283" t="s">
        <v>14</v>
      </c>
      <c r="C5" s="283"/>
      <c r="D5" s="207"/>
      <c r="E5" s="12"/>
      <c r="F5" s="12"/>
      <c r="G5" s="75"/>
    </row>
    <row r="6" spans="1:8" customHeight="1" ht="15">
      <c r="A6" s="2" t="s">
        <v>15</v>
      </c>
      <c r="B6" s="3" t="s">
        <v>16</v>
      </c>
      <c r="C6" s="15" t="s">
        <v>17</v>
      </c>
      <c r="D6" s="4" t="s">
        <v>18</v>
      </c>
      <c r="E6" s="9">
        <v>0.005</v>
      </c>
      <c r="F6" s="10">
        <f>ROUND(SUM(G11,G21,G41),2)</f>
        <v>88198.19</v>
      </c>
      <c r="G6" s="76">
        <f>ROUND(F6*E6,2)</f>
        <v>440.99</v>
      </c>
    </row>
    <row r="7" spans="1:8" customHeight="1" ht="15">
      <c r="A7" s="284" t="s">
        <v>19</v>
      </c>
      <c r="B7" s="285"/>
      <c r="C7" s="285"/>
      <c r="D7" s="285"/>
      <c r="E7" s="285"/>
      <c r="F7" s="286"/>
      <c r="G7" s="77">
        <f>SUM(G6)</f>
        <v>440.99</v>
      </c>
      <c r="H7" s="386">
        <f>G7*1.245</f>
        <v>549.03255</v>
      </c>
    </row>
    <row r="8" spans="1:8" customHeight="1" ht="15">
      <c r="A8" s="26"/>
      <c r="B8" s="27"/>
      <c r="C8" s="28"/>
      <c r="D8" s="29"/>
      <c r="E8" s="20"/>
      <c r="F8" s="21"/>
      <c r="G8" s="78"/>
    </row>
    <row r="9" spans="1:8" customHeight="1" ht="15">
      <c r="A9" s="17">
        <v>2</v>
      </c>
      <c r="B9" s="287" t="s">
        <v>20</v>
      </c>
      <c r="C9" s="288"/>
      <c r="D9" s="18"/>
      <c r="E9" s="19"/>
      <c r="F9" s="19"/>
      <c r="G9" s="79"/>
    </row>
    <row r="10" spans="1:8" customHeight="1" ht="15">
      <c r="A10" s="43" t="s">
        <v>21</v>
      </c>
      <c r="B10" s="45">
        <v>91677</v>
      </c>
      <c r="C10" s="47" t="s">
        <v>22</v>
      </c>
      <c r="D10" s="43" t="s">
        <v>23</v>
      </c>
      <c r="E10" s="6">
        <v>48</v>
      </c>
      <c r="F10" s="5">
        <v>116.49</v>
      </c>
      <c r="G10" s="76">
        <f>ROUND(F10*E10,2)</f>
        <v>5591.52</v>
      </c>
    </row>
    <row r="11" spans="1:8" customHeight="1" ht="15">
      <c r="A11" s="280" t="s">
        <v>24</v>
      </c>
      <c r="B11" s="281"/>
      <c r="C11" s="281"/>
      <c r="D11" s="281"/>
      <c r="E11" s="281"/>
      <c r="F11" s="282"/>
      <c r="G11" s="80">
        <f>SUM(G10:G10)</f>
        <v>5591.52</v>
      </c>
      <c r="H11" s="386">
        <f>G11*1.245</f>
        <v>6961.4424</v>
      </c>
    </row>
    <row r="12" spans="1:8" customHeight="1" ht="15">
      <c r="A12" s="30"/>
      <c r="B12" s="33"/>
      <c r="C12" s="32"/>
      <c r="D12" s="31"/>
      <c r="E12" s="13"/>
      <c r="F12" s="13"/>
      <c r="G12" s="81"/>
    </row>
    <row r="13" spans="1:8" customHeight="1" ht="15">
      <c r="A13" s="7">
        <v>3</v>
      </c>
      <c r="B13" s="293" t="s">
        <v>25</v>
      </c>
      <c r="C13" s="294"/>
      <c r="D13" s="8"/>
      <c r="E13" s="14"/>
      <c r="F13" s="14"/>
      <c r="G13" s="82"/>
    </row>
    <row r="14" spans="1:8" customHeight="1" ht="51">
      <c r="A14" s="43" t="s">
        <v>26</v>
      </c>
      <c r="B14" s="45" t="s">
        <v>27</v>
      </c>
      <c r="C14" s="47" t="s">
        <v>28</v>
      </c>
      <c r="D14" s="43" t="s">
        <v>10</v>
      </c>
      <c r="E14" s="6">
        <v>1</v>
      </c>
      <c r="F14" s="405">
        <v>17743.05</v>
      </c>
      <c r="G14" s="76">
        <f>ROUND(F14*E14,2)</f>
        <v>17743.05</v>
      </c>
    </row>
    <row r="15" spans="1:8" customHeight="1" ht="25.5">
      <c r="A15" s="43" t="s">
        <v>29</v>
      </c>
      <c r="B15" s="45" t="s">
        <v>30</v>
      </c>
      <c r="C15" s="47" t="s">
        <v>31</v>
      </c>
      <c r="D15" s="43" t="s">
        <v>10</v>
      </c>
      <c r="E15" s="6">
        <v>3</v>
      </c>
      <c r="F15" s="405">
        <v>3526.34</v>
      </c>
      <c r="G15" s="76">
        <f>ROUND(F15*E15,2)</f>
        <v>10579.02</v>
      </c>
    </row>
    <row r="16" spans="1:8" customHeight="1" ht="15">
      <c r="A16" s="43" t="s">
        <v>32</v>
      </c>
      <c r="B16" s="45" t="s">
        <v>33</v>
      </c>
      <c r="C16" s="47" t="s">
        <v>34</v>
      </c>
      <c r="D16" s="43" t="s">
        <v>35</v>
      </c>
      <c r="E16" s="6">
        <v>6</v>
      </c>
      <c r="F16" s="405">
        <v>127.16</v>
      </c>
      <c r="G16" s="76">
        <f>ROUND(F16*E16,2)</f>
        <v>762.96</v>
      </c>
    </row>
    <row r="17" spans="1:8" customHeight="1" ht="25.5">
      <c r="A17" s="43" t="s">
        <v>36</v>
      </c>
      <c r="B17" s="45">
        <v>97599</v>
      </c>
      <c r="C17" s="47" t="s">
        <v>37</v>
      </c>
      <c r="D17" s="43" t="s">
        <v>10</v>
      </c>
      <c r="E17" s="6">
        <v>2</v>
      </c>
      <c r="F17" s="405">
        <v>28.09</v>
      </c>
      <c r="G17" s="76">
        <f>ROUND(F17*E17,2)</f>
        <v>56.18</v>
      </c>
    </row>
    <row r="18" spans="1:8" customHeight="1" ht="25.5">
      <c r="A18" s="43" t="s">
        <v>38</v>
      </c>
      <c r="B18" s="45">
        <v>101909</v>
      </c>
      <c r="C18" s="47" t="s">
        <v>39</v>
      </c>
      <c r="D18" s="43" t="s">
        <v>10</v>
      </c>
      <c r="E18" s="6">
        <v>1</v>
      </c>
      <c r="F18" s="405">
        <v>203.61</v>
      </c>
      <c r="G18" s="76">
        <f>ROUND(F18*E18,2)</f>
        <v>203.61</v>
      </c>
    </row>
    <row r="19" spans="1:8" customHeight="1" ht="25.5">
      <c r="A19" s="43" t="s">
        <v>40</v>
      </c>
      <c r="B19" s="45">
        <v>91926</v>
      </c>
      <c r="C19" s="47" t="s">
        <v>41</v>
      </c>
      <c r="D19" s="43" t="s">
        <v>35</v>
      </c>
      <c r="E19" s="6">
        <v>30</v>
      </c>
      <c r="F19" s="417">
        <v>3.9</v>
      </c>
      <c r="G19" s="76">
        <f>ROUND(F19*E19,2)</f>
        <v>117</v>
      </c>
    </row>
    <row r="20" spans="1:8" customHeight="1" ht="51" s="236" customFormat="1">
      <c r="A20" s="242" t="s">
        <v>42</v>
      </c>
      <c r="B20" s="243" t="s">
        <v>43</v>
      </c>
      <c r="C20" s="244" t="s">
        <v>44</v>
      </c>
      <c r="D20" s="242" t="s">
        <v>10</v>
      </c>
      <c r="E20" s="235">
        <v>1</v>
      </c>
      <c r="F20" s="417">
        <v>422.26</v>
      </c>
      <c r="G20" s="245">
        <v>422.26</v>
      </c>
      <c r="H20" s="386"/>
    </row>
    <row r="21" spans="1:8" customHeight="1" ht="15">
      <c r="A21" s="280" t="s">
        <v>45</v>
      </c>
      <c r="B21" s="281"/>
      <c r="C21" s="281"/>
      <c r="D21" s="281"/>
      <c r="E21" s="281"/>
      <c r="F21" s="282"/>
      <c r="G21" s="80">
        <f>SUM(G14:G20)</f>
        <v>29884.08</v>
      </c>
      <c r="H21" s="386">
        <f>G21*1.245</f>
        <v>37205.6796</v>
      </c>
    </row>
    <row r="22" spans="1:8" customHeight="1" ht="15">
      <c r="A22" s="289"/>
      <c r="B22" s="290"/>
      <c r="C22" s="290"/>
      <c r="D22" s="290"/>
      <c r="E22" s="290"/>
      <c r="F22" s="290"/>
      <c r="G22" s="291"/>
    </row>
    <row r="23" spans="1:8" customHeight="1" ht="15" s="37" customFormat="1">
      <c r="A23" s="7">
        <v>4</v>
      </c>
      <c r="B23" s="293" t="s">
        <v>46</v>
      </c>
      <c r="C23" s="294"/>
      <c r="D23" s="8"/>
      <c r="E23" s="14"/>
      <c r="F23" s="14"/>
      <c r="G23" s="82"/>
      <c r="H23" s="384"/>
    </row>
    <row r="24" spans="1:8" customHeight="1" ht="25.5">
      <c r="A24" s="43" t="s">
        <v>47</v>
      </c>
      <c r="B24" s="45">
        <v>2477</v>
      </c>
      <c r="C24" s="47" t="s">
        <v>48</v>
      </c>
      <c r="D24" s="43" t="s">
        <v>10</v>
      </c>
      <c r="E24" s="6">
        <v>1</v>
      </c>
      <c r="F24" s="405">
        <v>5219.44</v>
      </c>
      <c r="G24" s="76">
        <f>ROUND(F24*E24,2)</f>
        <v>5219.44</v>
      </c>
    </row>
    <row r="25" spans="1:8" customHeight="1" ht="25.5">
      <c r="A25" s="43" t="s">
        <v>49</v>
      </c>
      <c r="B25" s="45">
        <v>102109</v>
      </c>
      <c r="C25" s="47" t="s">
        <v>50</v>
      </c>
      <c r="D25" s="43" t="s">
        <v>10</v>
      </c>
      <c r="E25" s="6">
        <v>2</v>
      </c>
      <c r="F25" s="405">
        <v>56.54</v>
      </c>
      <c r="G25" s="76">
        <f>ROUND(F25*E25,2)</f>
        <v>113.08</v>
      </c>
    </row>
    <row r="26" spans="1:8" customHeight="1" ht="15">
      <c r="A26" s="43" t="s">
        <v>51</v>
      </c>
      <c r="B26" s="45" t="s">
        <v>52</v>
      </c>
      <c r="C26" s="47" t="s">
        <v>53</v>
      </c>
      <c r="D26" s="43" t="s">
        <v>35</v>
      </c>
      <c r="E26" s="6">
        <v>45</v>
      </c>
      <c r="F26" s="405">
        <v>17.49</v>
      </c>
      <c r="G26" s="76">
        <f>ROUND(F26*E26,2)</f>
        <v>787.05</v>
      </c>
    </row>
    <row r="27" spans="1:8" customHeight="1" ht="63.75">
      <c r="A27" s="43" t="s">
        <v>54</v>
      </c>
      <c r="B27" s="45" t="s">
        <v>55</v>
      </c>
      <c r="C27" s="47" t="s">
        <v>56</v>
      </c>
      <c r="D27" s="43" t="s">
        <v>10</v>
      </c>
      <c r="E27" s="6">
        <v>1</v>
      </c>
      <c r="F27" s="405">
        <v>42282.48</v>
      </c>
      <c r="G27" s="76">
        <f>ROUND(F27*E27,2)</f>
        <v>42282.48</v>
      </c>
    </row>
    <row r="28" spans="1:8" customHeight="1" ht="51">
      <c r="A28" s="43" t="s">
        <v>57</v>
      </c>
      <c r="B28" s="45">
        <v>2476</v>
      </c>
      <c r="C28" s="47" t="s">
        <v>58</v>
      </c>
      <c r="D28" s="43" t="s">
        <v>10</v>
      </c>
      <c r="E28" s="6">
        <v>3</v>
      </c>
      <c r="F28" s="5">
        <v>200.84</v>
      </c>
      <c r="G28" s="76">
        <f>ROUND(F28*E28,2)</f>
        <v>602.52</v>
      </c>
    </row>
    <row r="29" spans="1:8" customHeight="1" ht="15">
      <c r="A29" s="43" t="s">
        <v>59</v>
      </c>
      <c r="B29" s="45">
        <v>102109</v>
      </c>
      <c r="C29" s="47" t="s">
        <v>60</v>
      </c>
      <c r="D29" s="43" t="s">
        <v>10</v>
      </c>
      <c r="E29" s="6">
        <v>2</v>
      </c>
      <c r="F29" s="5">
        <v>56.54</v>
      </c>
      <c r="G29" s="76">
        <f>ROUND(F29*E29,2)</f>
        <v>113.08</v>
      </c>
    </row>
    <row r="30" spans="1:8" customHeight="1" ht="25.5">
      <c r="A30" s="43" t="s">
        <v>61</v>
      </c>
      <c r="B30" s="45">
        <v>101546</v>
      </c>
      <c r="C30" s="47" t="s">
        <v>62</v>
      </c>
      <c r="D30" s="43" t="s">
        <v>10</v>
      </c>
      <c r="E30" s="6">
        <v>3</v>
      </c>
      <c r="F30" s="5">
        <v>43.65</v>
      </c>
      <c r="G30" s="76">
        <f>ROUND(F30*E30,2)</f>
        <v>130.95</v>
      </c>
    </row>
    <row r="31" spans="1:8" customHeight="1" ht="25.5">
      <c r="A31" s="43" t="s">
        <v>63</v>
      </c>
      <c r="B31" s="45">
        <v>2485</v>
      </c>
      <c r="C31" s="47" t="s">
        <v>64</v>
      </c>
      <c r="D31" s="43" t="s">
        <v>10</v>
      </c>
      <c r="E31" s="6">
        <v>1</v>
      </c>
      <c r="F31" s="5">
        <v>141.57</v>
      </c>
      <c r="G31" s="76">
        <f>ROUND(F31*E31,2)</f>
        <v>141.57</v>
      </c>
    </row>
    <row r="32" spans="1:8" customHeight="1" ht="25.5">
      <c r="A32" s="43" t="s">
        <v>65</v>
      </c>
      <c r="B32" s="45" t="s">
        <v>66</v>
      </c>
      <c r="C32" s="47" t="s">
        <v>67</v>
      </c>
      <c r="D32" s="43" t="s">
        <v>10</v>
      </c>
      <c r="E32" s="6">
        <v>3</v>
      </c>
      <c r="F32" s="5">
        <v>50.27</v>
      </c>
      <c r="G32" s="76">
        <f>ROUND(F32*E32,2)</f>
        <v>150.81</v>
      </c>
    </row>
    <row r="33" spans="1:8" customHeight="1" ht="25.5">
      <c r="A33" s="43" t="s">
        <v>68</v>
      </c>
      <c r="B33" s="45" t="s">
        <v>69</v>
      </c>
      <c r="C33" s="47" t="s">
        <v>70</v>
      </c>
      <c r="D33" s="43" t="s">
        <v>10</v>
      </c>
      <c r="E33" s="6">
        <v>3</v>
      </c>
      <c r="F33" s="5">
        <v>379.07</v>
      </c>
      <c r="G33" s="76">
        <f>ROUND(F33*E33,2)</f>
        <v>1137.21</v>
      </c>
    </row>
    <row r="34" spans="1:8" customHeight="1" ht="25.5">
      <c r="A34" s="43" t="s">
        <v>71</v>
      </c>
      <c r="B34" s="45">
        <v>101549</v>
      </c>
      <c r="C34" s="47" t="s">
        <v>72</v>
      </c>
      <c r="D34" s="43" t="s">
        <v>10</v>
      </c>
      <c r="E34" s="6">
        <v>4</v>
      </c>
      <c r="F34" s="5">
        <v>25.7</v>
      </c>
      <c r="G34" s="76">
        <f>ROUND(F34*E34,2)</f>
        <v>102.8</v>
      </c>
    </row>
    <row r="35" spans="1:8" customHeight="1" ht="25.5">
      <c r="A35" s="43" t="s">
        <v>73</v>
      </c>
      <c r="B35" s="45">
        <v>2479</v>
      </c>
      <c r="C35" s="47" t="s">
        <v>74</v>
      </c>
      <c r="D35" s="43" t="s">
        <v>10</v>
      </c>
      <c r="E35" s="6">
        <v>3</v>
      </c>
      <c r="F35" s="5">
        <v>210.05</v>
      </c>
      <c r="G35" s="76">
        <f>ROUND(F35*E35,2)</f>
        <v>630.15</v>
      </c>
    </row>
    <row r="36" spans="1:8" customHeight="1" ht="25.5">
      <c r="A36" s="43" t="s">
        <v>75</v>
      </c>
      <c r="B36" s="45" t="s">
        <v>76</v>
      </c>
      <c r="C36" s="47" t="s">
        <v>77</v>
      </c>
      <c r="D36" s="43" t="s">
        <v>35</v>
      </c>
      <c r="E36" s="6">
        <v>6</v>
      </c>
      <c r="F36" s="5">
        <v>52.35</v>
      </c>
      <c r="G36" s="76">
        <f>ROUND(F36*E36,2)</f>
        <v>314.1</v>
      </c>
    </row>
    <row r="37" spans="1:8" customHeight="1" ht="25.5">
      <c r="A37" s="43" t="s">
        <v>78</v>
      </c>
      <c r="B37" s="45" t="s">
        <v>79</v>
      </c>
      <c r="C37" s="47" t="s">
        <v>80</v>
      </c>
      <c r="D37" s="43" t="s">
        <v>10</v>
      </c>
      <c r="E37" s="6">
        <v>1</v>
      </c>
      <c r="F37" s="5">
        <v>49.7</v>
      </c>
      <c r="G37" s="76">
        <f>ROUND(F37*E37,2)</f>
        <v>49.7</v>
      </c>
    </row>
    <row r="38" spans="1:8" customHeight="1" ht="25.5">
      <c r="A38" s="43" t="s">
        <v>81</v>
      </c>
      <c r="B38" s="45" t="s">
        <v>82</v>
      </c>
      <c r="C38" s="47" t="s">
        <v>83</v>
      </c>
      <c r="D38" s="43" t="s">
        <v>35</v>
      </c>
      <c r="E38" s="6">
        <v>20</v>
      </c>
      <c r="F38" s="5">
        <v>15.2</v>
      </c>
      <c r="G38" s="76">
        <f>ROUND(F38*E38,2)</f>
        <v>304</v>
      </c>
    </row>
    <row r="39" spans="1:8" customHeight="1" ht="15">
      <c r="A39" s="43" t="s">
        <v>84</v>
      </c>
      <c r="B39" s="45">
        <v>96986</v>
      </c>
      <c r="C39" s="47" t="s">
        <v>85</v>
      </c>
      <c r="D39" s="43" t="s">
        <v>10</v>
      </c>
      <c r="E39" s="6">
        <v>3</v>
      </c>
      <c r="F39" s="5">
        <v>169.07</v>
      </c>
      <c r="G39" s="76">
        <f>ROUND(F39*E39,2)</f>
        <v>507.21</v>
      </c>
    </row>
    <row r="40" spans="1:8" customHeight="1" ht="25.5">
      <c r="A40" s="43" t="s">
        <v>86</v>
      </c>
      <c r="B40" s="45">
        <v>98111</v>
      </c>
      <c r="C40" s="47" t="s">
        <v>87</v>
      </c>
      <c r="D40" s="43" t="s">
        <v>10</v>
      </c>
      <c r="E40" s="6">
        <v>3</v>
      </c>
      <c r="F40" s="5">
        <v>45.48</v>
      </c>
      <c r="G40" s="76">
        <f>ROUND(F40*E40,2)</f>
        <v>136.44</v>
      </c>
    </row>
    <row r="41" spans="1:8" customHeight="1" ht="15">
      <c r="A41" s="280" t="s">
        <v>88</v>
      </c>
      <c r="B41" s="281"/>
      <c r="C41" s="281"/>
      <c r="D41" s="281"/>
      <c r="E41" s="281"/>
      <c r="F41" s="282"/>
      <c r="G41" s="80">
        <f>SUM(G24:G40)</f>
        <v>52722.59</v>
      </c>
      <c r="H41" s="386">
        <f>G41*1.245</f>
        <v>65639.62455</v>
      </c>
    </row>
    <row r="42" spans="1:8" customHeight="1" ht="15">
      <c r="A42" s="289"/>
      <c r="B42" s="290"/>
      <c r="C42" s="290"/>
      <c r="D42" s="290"/>
      <c r="E42" s="290"/>
      <c r="F42" s="290"/>
      <c r="G42" s="291"/>
    </row>
    <row r="43" spans="1:8" customHeight="1" ht="15">
      <c r="A43" s="292" t="s">
        <v>89</v>
      </c>
      <c r="B43" s="292"/>
      <c r="C43" s="292"/>
      <c r="D43" s="292"/>
      <c r="E43" s="292"/>
      <c r="F43" s="292"/>
      <c r="G43" s="83">
        <f>G7+G11+G21+G41</f>
        <v>88639.18</v>
      </c>
    </row>
    <row r="44" spans="1:8" customHeight="1" ht="15">
      <c r="A44" s="270" t="s">
        <v>90</v>
      </c>
      <c r="B44" s="271"/>
      <c r="C44" s="271"/>
      <c r="D44" s="271"/>
      <c r="E44" s="271"/>
      <c r="F44" s="85">
        <f>'BDI NÃO DESONERADO'!F28</f>
        <v>0.245</v>
      </c>
      <c r="G44" s="83">
        <f>G43*F44</f>
        <v>21716.5991</v>
      </c>
    </row>
    <row r="45" spans="1:8" customHeight="1" ht="15">
      <c r="A45" s="292" t="s">
        <v>91</v>
      </c>
      <c r="B45" s="292"/>
      <c r="C45" s="292"/>
      <c r="D45" s="292"/>
      <c r="E45" s="292"/>
      <c r="F45" s="292"/>
      <c r="G45" s="83">
        <f>SUM(G43:G44)</f>
        <v>110355.7791</v>
      </c>
    </row>
    <row r="46" spans="1:8" customHeight="1" ht="15">
      <c r="A46" s="25"/>
      <c r="B46" s="25"/>
      <c r="C46" s="25"/>
      <c r="E46" s="25"/>
      <c r="F46" s="25"/>
    </row>
    <row r="47" spans="1:8" customHeight="1" ht="15">
      <c r="C47" s="25"/>
    </row>
    <row r="48" spans="1:8" customHeight="1" ht="15">
      <c r="C48" s="25"/>
    </row>
    <row r="49" spans="1:8" customHeight="1" ht="15">
      <c r="C49" s="25"/>
    </row>
    <row r="50" spans="1:8" customHeight="1" ht="15">
      <c r="C50" s="208" t="s">
        <v>92</v>
      </c>
    </row>
    <row r="51" spans="1:8" customHeight="1" ht="15">
      <c r="C51" s="215" t="s">
        <v>93</v>
      </c>
    </row>
    <row r="52" spans="1:8" customHeight="1" ht="15">
      <c r="C52" s="208"/>
    </row>
  </sheetData>
  <sheetProtection sheet="false" objects="false" scenarios="false" formatCells="true" formatColumns="true" formatRows="true" insertColumns="true" insertRows="true" insertHyperlinks="true" deleteColumns="true" deleteRows="true" selectLockedCells="false" sort="true" autoFilter="true" pivotTables="true" selectUnlockedCells="false"/>
  <mergeCells>
    <mergeCell ref="A44:E44"/>
    <mergeCell ref="A45:F45"/>
    <mergeCell ref="A21:F21"/>
    <mergeCell ref="A22:G22"/>
    <mergeCell ref="B23:C23"/>
    <mergeCell ref="A41:F41"/>
    <mergeCell ref="A42:G42"/>
    <mergeCell ref="A43:F43"/>
    <mergeCell ref="A3:G3"/>
    <mergeCell ref="B5:C5"/>
    <mergeCell ref="A7:F7"/>
    <mergeCell ref="B9:C9"/>
    <mergeCell ref="A11:F11"/>
    <mergeCell ref="B13:C13"/>
    <mergeCell ref="A1:C1"/>
    <mergeCell ref="D1:E1"/>
    <mergeCell ref="F1:G1"/>
    <mergeCell ref="A2:C2"/>
    <mergeCell ref="D2:E2"/>
    <mergeCell ref="F2:G2"/>
  </mergeCells>
  <printOptions gridLines="false" gridLinesSet="true"/>
  <pageMargins left="0.511811024" right="0.511811024" top="0.787401575" bottom="0.787401575" header="0.31496062" footer="0.31496062"/>
  <pageSetup paperSize="9" orientation="portrait" scale="60" fitToHeight="0" fitToWidth="1"/>
  <headerFooter differentOddEven="false" differentFirst="false" scaleWithDoc="true" alignWithMargins="true">
    <oddHeader/>
    <oddFooter/>
    <evenHeader/>
    <evenFooter/>
    <firstHeader/>
    <first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pageSetUpPr fitToPage="1"/>
  </sheetPr>
  <dimension ref="A1:H54"/>
  <sheetViews>
    <sheetView tabSelected="0" workbookViewId="0" showGridLines="true" showRowColHeaders="1">
      <selection activeCell="A46" sqref="A46:F46"/>
    </sheetView>
  </sheetViews>
  <sheetFormatPr customHeight="true" defaultRowHeight="15" defaultColWidth="9.140625" outlineLevelRow="0" outlineLevelCol="0"/>
  <cols>
    <col min="1" max="1" width="9.140625" style="34"/>
    <col min="2" max="2" width="20.5703125" customWidth="true" style="38"/>
    <col min="3" max="3" width="70.28515625" customWidth="true" style="35"/>
    <col min="4" max="4" width="9.85546875" customWidth="true" style="25"/>
    <col min="5" max="5" width="10.42578125" customWidth="true" style="36"/>
    <col min="6" max="6" width="16" customWidth="true" style="37"/>
    <col min="7" max="7" width="16.28515625" customWidth="true" style="168"/>
    <col min="8" max="8" width="31.140625" customWidth="true" style="48"/>
  </cols>
  <sheetData>
    <row r="1" spans="1:8" customHeight="1" ht="18.75">
      <c r="A1" s="265" t="s">
        <v>0</v>
      </c>
      <c r="B1" s="266"/>
      <c r="C1" s="267"/>
      <c r="D1" s="268" t="s">
        <v>1</v>
      </c>
      <c r="E1" s="269"/>
      <c r="F1" s="268" t="s">
        <v>2</v>
      </c>
      <c r="G1" s="269"/>
    </row>
    <row r="2" spans="1:8" customHeight="1" ht="88.5">
      <c r="A2" s="275" t="s">
        <v>95</v>
      </c>
      <c r="B2" s="276"/>
      <c r="C2" s="277"/>
      <c r="D2" s="278" t="s">
        <v>96</v>
      </c>
      <c r="E2" s="279"/>
      <c r="F2" s="295" t="s">
        <v>94</v>
      </c>
      <c r="G2" s="279"/>
    </row>
    <row r="3" spans="1:8" customHeight="1" ht="20.25">
      <c r="A3" s="296" t="s">
        <v>6</v>
      </c>
      <c r="B3" s="297"/>
      <c r="C3" s="297"/>
      <c r="D3" s="297"/>
      <c r="E3" s="297"/>
      <c r="F3" s="297"/>
      <c r="G3" s="298"/>
    </row>
    <row r="4" spans="1:8" customHeight="1" ht="15" s="38" customFormat="1">
      <c r="A4" s="86" t="s">
        <v>7</v>
      </c>
      <c r="B4" s="87" t="s">
        <v>8</v>
      </c>
      <c r="C4" s="87" t="s">
        <v>9</v>
      </c>
      <c r="D4" s="86" t="s">
        <v>10</v>
      </c>
      <c r="E4" s="88" t="s">
        <v>11</v>
      </c>
      <c r="F4" s="74" t="s">
        <v>12</v>
      </c>
      <c r="G4" s="74" t="s">
        <v>13</v>
      </c>
      <c r="H4" s="48"/>
    </row>
    <row r="5" spans="1:8" customHeight="1" ht="15">
      <c r="A5" s="7">
        <v>1</v>
      </c>
      <c r="B5" s="283" t="s">
        <v>14</v>
      </c>
      <c r="C5" s="283"/>
      <c r="D5" s="165"/>
      <c r="E5" s="12"/>
      <c r="F5" s="12"/>
      <c r="G5" s="75"/>
    </row>
    <row r="6" spans="1:8" customHeight="1" ht="15">
      <c r="A6" s="2" t="s">
        <v>15</v>
      </c>
      <c r="B6" s="3" t="s">
        <v>16</v>
      </c>
      <c r="C6" s="15" t="s">
        <v>17</v>
      </c>
      <c r="D6" s="4" t="s">
        <v>18</v>
      </c>
      <c r="E6" s="9">
        <v>0.005</v>
      </c>
      <c r="F6" s="10">
        <f>ROUND(SUM(G11,G21,G43),2)</f>
        <v>46453.99</v>
      </c>
      <c r="G6" s="76">
        <f>ROUND(F6*E6,2)</f>
        <v>232.27</v>
      </c>
      <c r="H6" s="162"/>
    </row>
    <row r="7" spans="1:8" customHeight="1" ht="15">
      <c r="A7" s="284" t="s">
        <v>19</v>
      </c>
      <c r="B7" s="285"/>
      <c r="C7" s="285"/>
      <c r="D7" s="285"/>
      <c r="E7" s="285"/>
      <c r="F7" s="286"/>
      <c r="G7" s="77">
        <f>SUM(G6)</f>
        <v>232.27</v>
      </c>
    </row>
    <row r="8" spans="1:8" customHeight="1" ht="15">
      <c r="A8" s="26"/>
      <c r="B8" s="27"/>
      <c r="C8" s="28"/>
      <c r="D8" s="29"/>
      <c r="E8" s="20"/>
      <c r="F8" s="21"/>
      <c r="G8" s="78"/>
    </row>
    <row r="9" spans="1:8" customHeight="1" ht="15">
      <c r="A9" s="17">
        <v>2</v>
      </c>
      <c r="B9" s="287" t="s">
        <v>20</v>
      </c>
      <c r="C9" s="288"/>
      <c r="D9" s="18"/>
      <c r="E9" s="19"/>
      <c r="F9" s="19"/>
      <c r="G9" s="79"/>
    </row>
    <row r="10" spans="1:8" customHeight="1" ht="25.5">
      <c r="A10" s="43" t="s">
        <v>21</v>
      </c>
      <c r="B10" s="45" t="s">
        <v>97</v>
      </c>
      <c r="C10" s="47" t="s">
        <v>98</v>
      </c>
      <c r="D10" s="43" t="s">
        <v>23</v>
      </c>
      <c r="E10" s="6">
        <v>27.5</v>
      </c>
      <c r="F10" s="5">
        <v>94.66</v>
      </c>
      <c r="G10" s="76">
        <f>ROUND(F10*E10,2)</f>
        <v>2603.15</v>
      </c>
    </row>
    <row r="11" spans="1:8" customHeight="1" ht="15">
      <c r="A11" s="280" t="s">
        <v>24</v>
      </c>
      <c r="B11" s="281"/>
      <c r="C11" s="281"/>
      <c r="D11" s="281"/>
      <c r="E11" s="281"/>
      <c r="F11" s="282"/>
      <c r="G11" s="80">
        <f>SUM(G10:G10)</f>
        <v>2603.15</v>
      </c>
    </row>
    <row r="12" spans="1:8" customHeight="1" ht="15">
      <c r="A12" s="30"/>
      <c r="B12" s="33"/>
      <c r="C12" s="32"/>
      <c r="D12" s="31"/>
      <c r="E12" s="13"/>
      <c r="F12" s="13"/>
      <c r="G12" s="81"/>
    </row>
    <row r="13" spans="1:8" customHeight="1" ht="15">
      <c r="A13" s="7">
        <v>3</v>
      </c>
      <c r="B13" s="293" t="s">
        <v>99</v>
      </c>
      <c r="C13" s="294"/>
      <c r="D13" s="8"/>
      <c r="E13" s="14"/>
      <c r="F13" s="14"/>
      <c r="G13" s="82"/>
    </row>
    <row r="14" spans="1:8" customHeight="1" ht="25.5">
      <c r="A14" s="43" t="s">
        <v>26</v>
      </c>
      <c r="B14" s="45" t="s">
        <v>100</v>
      </c>
      <c r="C14" s="47" t="s">
        <v>101</v>
      </c>
      <c r="D14" s="43" t="s">
        <v>10</v>
      </c>
      <c r="E14" s="6">
        <v>1</v>
      </c>
      <c r="F14" s="5">
        <v>1981.98</v>
      </c>
      <c r="G14" s="76">
        <f>ROUND(F14*E14,2)</f>
        <v>1981.98</v>
      </c>
    </row>
    <row r="15" spans="1:8" customHeight="1" ht="51">
      <c r="A15" s="43" t="s">
        <v>29</v>
      </c>
      <c r="B15" s="45" t="s">
        <v>27</v>
      </c>
      <c r="C15" s="47" t="s">
        <v>28</v>
      </c>
      <c r="D15" s="43" t="s">
        <v>10</v>
      </c>
      <c r="E15" s="6">
        <v>1</v>
      </c>
      <c r="F15" s="5">
        <v>13978.28</v>
      </c>
      <c r="G15" s="76">
        <f>ROUND(F15*E15,2)</f>
        <v>13978.28</v>
      </c>
    </row>
    <row r="16" spans="1:8" customHeight="1" ht="25.5">
      <c r="A16" s="43" t="s">
        <v>32</v>
      </c>
      <c r="B16" s="45" t="s">
        <v>30</v>
      </c>
      <c r="C16" s="47" t="s">
        <v>31</v>
      </c>
      <c r="D16" s="43" t="s">
        <v>10</v>
      </c>
      <c r="E16" s="6">
        <v>3</v>
      </c>
      <c r="F16" s="5">
        <v>2369.41</v>
      </c>
      <c r="G16" s="76">
        <f>ROUND(F16*E16,2)</f>
        <v>7108.23</v>
      </c>
    </row>
    <row r="17" spans="1:8" customHeight="1" ht="15">
      <c r="A17" s="43" t="s">
        <v>36</v>
      </c>
      <c r="B17" s="45" t="s">
        <v>33</v>
      </c>
      <c r="C17" s="47" t="s">
        <v>34</v>
      </c>
      <c r="D17" s="43" t="s">
        <v>35</v>
      </c>
      <c r="E17" s="6">
        <v>6</v>
      </c>
      <c r="F17" s="5">
        <v>134.58</v>
      </c>
      <c r="G17" s="76">
        <f>ROUND(F17*E17,2)</f>
        <v>807.48</v>
      </c>
    </row>
    <row r="18" spans="1:8" customHeight="1" ht="25.5">
      <c r="A18" s="43" t="s">
        <v>38</v>
      </c>
      <c r="B18" s="45" t="s">
        <v>102</v>
      </c>
      <c r="C18" s="47" t="s">
        <v>37</v>
      </c>
      <c r="D18" s="43" t="s">
        <v>10</v>
      </c>
      <c r="E18" s="6">
        <v>2</v>
      </c>
      <c r="F18" s="5">
        <v>29.99</v>
      </c>
      <c r="G18" s="76">
        <f>ROUND(F18*E18,2)</f>
        <v>59.98</v>
      </c>
    </row>
    <row r="19" spans="1:8" customHeight="1" ht="25.5">
      <c r="A19" s="43" t="s">
        <v>40</v>
      </c>
      <c r="B19" s="45" t="s">
        <v>103</v>
      </c>
      <c r="C19" s="47" t="s">
        <v>39</v>
      </c>
      <c r="D19" s="43" t="s">
        <v>10</v>
      </c>
      <c r="E19" s="6">
        <v>1</v>
      </c>
      <c r="F19" s="5">
        <v>196.01</v>
      </c>
      <c r="G19" s="76">
        <f>ROUND(F19*E19,2)</f>
        <v>196.01</v>
      </c>
    </row>
    <row r="20" spans="1:8" customHeight="1" ht="25.5">
      <c r="A20" s="43" t="s">
        <v>42</v>
      </c>
      <c r="B20" s="45">
        <v>91926</v>
      </c>
      <c r="C20" s="47" t="s">
        <v>41</v>
      </c>
      <c r="D20" s="43" t="s">
        <v>35</v>
      </c>
      <c r="E20" s="6">
        <v>30</v>
      </c>
      <c r="F20" s="5">
        <v>3.78</v>
      </c>
      <c r="G20" s="76">
        <f>ROUND(F20*E20,2)</f>
        <v>113.4</v>
      </c>
    </row>
    <row r="21" spans="1:8" customHeight="1" ht="15">
      <c r="A21" s="280" t="s">
        <v>45</v>
      </c>
      <c r="B21" s="281"/>
      <c r="C21" s="281"/>
      <c r="D21" s="281"/>
      <c r="E21" s="281"/>
      <c r="F21" s="282"/>
      <c r="G21" s="80">
        <f>SUM(G14:G20)</f>
        <v>24245.36</v>
      </c>
    </row>
    <row r="22" spans="1:8" customHeight="1" ht="15">
      <c r="A22" s="289"/>
      <c r="B22" s="290"/>
      <c r="C22" s="290"/>
      <c r="D22" s="290"/>
      <c r="E22" s="290"/>
      <c r="F22" s="290"/>
      <c r="G22" s="291"/>
    </row>
    <row r="23" spans="1:8" customHeight="1" ht="15" s="37" customFormat="1">
      <c r="A23" s="7">
        <v>4</v>
      </c>
      <c r="B23" s="293" t="s">
        <v>46</v>
      </c>
      <c r="C23" s="294"/>
      <c r="D23" s="8"/>
      <c r="E23" s="14"/>
      <c r="F23" s="14"/>
      <c r="G23" s="82"/>
      <c r="H23" s="48"/>
    </row>
    <row r="24" spans="1:8" customHeight="1" ht="15" s="37" customFormat="1">
      <c r="A24" s="46" t="s">
        <v>47</v>
      </c>
      <c r="B24" s="45" t="s">
        <v>104</v>
      </c>
      <c r="C24" s="39" t="s">
        <v>105</v>
      </c>
      <c r="D24" s="43" t="s">
        <v>10</v>
      </c>
      <c r="E24" s="44">
        <v>1</v>
      </c>
      <c r="F24" s="16">
        <v>395.63</v>
      </c>
      <c r="G24" s="76">
        <f>ROUND(F24*E24,2)</f>
        <v>395.63</v>
      </c>
      <c r="H24" s="48"/>
    </row>
    <row r="25" spans="1:8" customHeight="1" ht="25.5" s="37" customFormat="1">
      <c r="A25" s="46" t="s">
        <v>49</v>
      </c>
      <c r="B25" s="45" t="s">
        <v>106</v>
      </c>
      <c r="C25" s="39" t="s">
        <v>48</v>
      </c>
      <c r="D25" s="43" t="s">
        <v>10</v>
      </c>
      <c r="E25" s="44">
        <v>1</v>
      </c>
      <c r="F25" s="16">
        <v>3406.01</v>
      </c>
      <c r="G25" s="76">
        <f>ROUND(F25*E25,2)</f>
        <v>3406.01</v>
      </c>
      <c r="H25" s="48"/>
    </row>
    <row r="26" spans="1:8" customHeight="1" ht="25.5" s="37" customFormat="1">
      <c r="A26" s="46" t="s">
        <v>51</v>
      </c>
      <c r="B26" s="45" t="s">
        <v>107</v>
      </c>
      <c r="C26" s="39" t="s">
        <v>108</v>
      </c>
      <c r="D26" s="43" t="s">
        <v>10</v>
      </c>
      <c r="E26" s="44">
        <v>1</v>
      </c>
      <c r="F26" s="16">
        <v>204.2</v>
      </c>
      <c r="G26" s="76">
        <f>ROUND(F26*E26,2)</f>
        <v>204.2</v>
      </c>
      <c r="H26" s="48"/>
    </row>
    <row r="27" spans="1:8" customHeight="1" ht="25.5" s="37" customFormat="1">
      <c r="A27" s="46" t="s">
        <v>54</v>
      </c>
      <c r="B27" s="45" t="s">
        <v>109</v>
      </c>
      <c r="C27" s="39" t="s">
        <v>50</v>
      </c>
      <c r="D27" s="43" t="s">
        <v>10</v>
      </c>
      <c r="E27" s="44">
        <v>1</v>
      </c>
      <c r="F27" s="16">
        <v>58.14</v>
      </c>
      <c r="G27" s="76">
        <f>ROUND(F27*E27,2)</f>
        <v>58.14</v>
      </c>
      <c r="H27" s="48"/>
    </row>
    <row r="28" spans="1:8" customHeight="1" ht="15" s="37" customFormat="1">
      <c r="A28" s="46" t="s">
        <v>57</v>
      </c>
      <c r="B28" s="45" t="s">
        <v>52</v>
      </c>
      <c r="C28" s="39" t="s">
        <v>53</v>
      </c>
      <c r="D28" s="43" t="s">
        <v>35</v>
      </c>
      <c r="E28" s="44">
        <v>10</v>
      </c>
      <c r="F28" s="16">
        <v>15.35</v>
      </c>
      <c r="G28" s="76">
        <f>ROUND(F28*E28,2)</f>
        <v>153.5</v>
      </c>
      <c r="H28" s="48"/>
    </row>
    <row r="29" spans="1:8" customHeight="1" ht="63.75" s="37" customFormat="1">
      <c r="A29" s="46" t="s">
        <v>59</v>
      </c>
      <c r="B29" s="45" t="s">
        <v>55</v>
      </c>
      <c r="C29" s="39" t="s">
        <v>110</v>
      </c>
      <c r="D29" s="43" t="s">
        <v>10</v>
      </c>
      <c r="E29" s="44">
        <v>1</v>
      </c>
      <c r="F29" s="16">
        <v>11521.17</v>
      </c>
      <c r="G29" s="76">
        <f>ROUND(F29*E29,2)</f>
        <v>11521.17</v>
      </c>
      <c r="H29" s="48"/>
    </row>
    <row r="30" spans="1:8" customHeight="1" ht="51" s="37" customFormat="1">
      <c r="A30" s="46" t="s">
        <v>61</v>
      </c>
      <c r="B30" s="45" t="s">
        <v>111</v>
      </c>
      <c r="C30" s="39" t="s">
        <v>58</v>
      </c>
      <c r="D30" s="43" t="s">
        <v>10</v>
      </c>
      <c r="E30" s="44">
        <v>3</v>
      </c>
      <c r="F30" s="16">
        <v>245.48</v>
      </c>
      <c r="G30" s="76">
        <f>ROUND(F30*E30,2)</f>
        <v>736.44</v>
      </c>
      <c r="H30" s="48"/>
    </row>
    <row r="31" spans="1:8" customHeight="1" ht="15" s="37" customFormat="1">
      <c r="A31" s="46" t="s">
        <v>63</v>
      </c>
      <c r="B31" s="45" t="s">
        <v>109</v>
      </c>
      <c r="C31" s="39" t="s">
        <v>60</v>
      </c>
      <c r="D31" s="43" t="s">
        <v>10</v>
      </c>
      <c r="E31" s="44">
        <v>2</v>
      </c>
      <c r="F31" s="16">
        <v>58.14</v>
      </c>
      <c r="G31" s="76">
        <f>ROUND(F31*E31,2)</f>
        <v>116.28</v>
      </c>
      <c r="H31" s="48"/>
    </row>
    <row r="32" spans="1:8" customHeight="1" ht="25.5" s="37" customFormat="1">
      <c r="A32" s="46" t="s">
        <v>65</v>
      </c>
      <c r="B32" s="45" t="s">
        <v>112</v>
      </c>
      <c r="C32" s="39" t="s">
        <v>62</v>
      </c>
      <c r="D32" s="43" t="s">
        <v>10</v>
      </c>
      <c r="E32" s="44">
        <v>3</v>
      </c>
      <c r="F32" s="16">
        <v>23.96</v>
      </c>
      <c r="G32" s="76">
        <f>ROUND(F32*E32,2)</f>
        <v>71.88</v>
      </c>
      <c r="H32" s="48"/>
    </row>
    <row r="33" spans="1:8" customHeight="1" ht="25.5" s="37" customFormat="1">
      <c r="A33" s="46" t="s">
        <v>68</v>
      </c>
      <c r="B33" s="45" t="s">
        <v>113</v>
      </c>
      <c r="C33" s="39" t="s">
        <v>64</v>
      </c>
      <c r="D33" s="43" t="s">
        <v>10</v>
      </c>
      <c r="E33" s="44">
        <v>1</v>
      </c>
      <c r="F33" s="16">
        <v>111.32</v>
      </c>
      <c r="G33" s="76">
        <f>ROUND(F33*E33,2)</f>
        <v>111.32</v>
      </c>
      <c r="H33" s="48"/>
    </row>
    <row r="34" spans="1:8" customHeight="1" ht="25.5" s="37" customFormat="1">
      <c r="A34" s="46" t="s">
        <v>71</v>
      </c>
      <c r="B34" s="45" t="s">
        <v>66</v>
      </c>
      <c r="C34" s="39" t="s">
        <v>67</v>
      </c>
      <c r="D34" s="43" t="s">
        <v>10</v>
      </c>
      <c r="E34" s="44">
        <v>3</v>
      </c>
      <c r="F34" s="16">
        <v>40.74</v>
      </c>
      <c r="G34" s="76">
        <f>ROUND(F34*E34,2)</f>
        <v>122.22</v>
      </c>
      <c r="H34" s="48"/>
    </row>
    <row r="35" spans="1:8" customHeight="1" ht="25.5" s="37" customFormat="1">
      <c r="A35" s="46" t="s">
        <v>73</v>
      </c>
      <c r="B35" s="45" t="s">
        <v>114</v>
      </c>
      <c r="C35" s="39" t="s">
        <v>70</v>
      </c>
      <c r="D35" s="43" t="s">
        <v>10</v>
      </c>
      <c r="E35" s="44">
        <v>3</v>
      </c>
      <c r="F35" s="16">
        <v>336.72</v>
      </c>
      <c r="G35" s="76">
        <f>ROUND(F35*E35,2)</f>
        <v>1010.16</v>
      </c>
      <c r="H35" s="48"/>
    </row>
    <row r="36" spans="1:8" customHeight="1" ht="25.5" s="37" customFormat="1">
      <c r="A36" s="46" t="s">
        <v>75</v>
      </c>
      <c r="B36" s="45" t="s">
        <v>115</v>
      </c>
      <c r="C36" s="39" t="s">
        <v>72</v>
      </c>
      <c r="D36" s="43" t="s">
        <v>10</v>
      </c>
      <c r="E36" s="44">
        <v>4</v>
      </c>
      <c r="F36" s="16">
        <v>16.62</v>
      </c>
      <c r="G36" s="76">
        <f>ROUND(F36*E36,2)</f>
        <v>66.48</v>
      </c>
      <c r="H36" s="48"/>
    </row>
    <row r="37" spans="1:8" customHeight="1" ht="25.5" s="37" customFormat="1">
      <c r="A37" s="46" t="s">
        <v>78</v>
      </c>
      <c r="B37" s="45" t="s">
        <v>116</v>
      </c>
      <c r="C37" s="39" t="s">
        <v>74</v>
      </c>
      <c r="D37" s="43" t="s">
        <v>10</v>
      </c>
      <c r="E37" s="44">
        <v>3</v>
      </c>
      <c r="F37" s="16">
        <v>223.9</v>
      </c>
      <c r="G37" s="76">
        <f>ROUND(F37*E37,2)</f>
        <v>671.7</v>
      </c>
      <c r="H37" s="48"/>
    </row>
    <row r="38" spans="1:8" customHeight="1" ht="25.5" s="37" customFormat="1">
      <c r="A38" s="46" t="s">
        <v>81</v>
      </c>
      <c r="B38" s="45" t="s">
        <v>117</v>
      </c>
      <c r="C38" s="39" t="s">
        <v>77</v>
      </c>
      <c r="D38" s="43" t="s">
        <v>35</v>
      </c>
      <c r="E38" s="44">
        <v>6</v>
      </c>
      <c r="F38" s="16">
        <v>37.28</v>
      </c>
      <c r="G38" s="76">
        <f>ROUND(F38*E38,2)</f>
        <v>223.68</v>
      </c>
      <c r="H38" s="48"/>
    </row>
    <row r="39" spans="1:8" customHeight="1" ht="25.5" s="37" customFormat="1">
      <c r="A39" s="46" t="s">
        <v>84</v>
      </c>
      <c r="B39" s="45" t="s">
        <v>118</v>
      </c>
      <c r="C39" s="39" t="s">
        <v>80</v>
      </c>
      <c r="D39" s="43" t="s">
        <v>10</v>
      </c>
      <c r="E39" s="44">
        <v>1</v>
      </c>
      <c r="F39" s="16">
        <v>31.05</v>
      </c>
      <c r="G39" s="76">
        <f>ROUND(F39*E39,2)</f>
        <v>31.05</v>
      </c>
      <c r="H39" s="48"/>
    </row>
    <row r="40" spans="1:8" customHeight="1" ht="25.5" s="37" customFormat="1">
      <c r="A40" s="46" t="s">
        <v>86</v>
      </c>
      <c r="B40" s="45" t="s">
        <v>82</v>
      </c>
      <c r="C40" s="39" t="s">
        <v>83</v>
      </c>
      <c r="D40" s="43" t="s">
        <v>35</v>
      </c>
      <c r="E40" s="44">
        <v>20</v>
      </c>
      <c r="F40" s="16">
        <v>12.7</v>
      </c>
      <c r="G40" s="76">
        <f>ROUND(F40*E40,2)</f>
        <v>254</v>
      </c>
      <c r="H40" s="48"/>
    </row>
    <row r="41" spans="1:8" customHeight="1" ht="15" s="37" customFormat="1">
      <c r="A41" s="46" t="s">
        <v>119</v>
      </c>
      <c r="B41" s="45" t="s">
        <v>120</v>
      </c>
      <c r="C41" s="39" t="s">
        <v>85</v>
      </c>
      <c r="D41" s="43" t="s">
        <v>10</v>
      </c>
      <c r="E41" s="44">
        <v>3</v>
      </c>
      <c r="F41" s="16">
        <v>105.11</v>
      </c>
      <c r="G41" s="76">
        <f>ROUND(F41*E41,2)</f>
        <v>315.33</v>
      </c>
      <c r="H41" s="48"/>
    </row>
    <row r="42" spans="1:8" customHeight="1" ht="25.5" s="37" customFormat="1">
      <c r="A42" s="46" t="s">
        <v>121</v>
      </c>
      <c r="B42" s="45" t="s">
        <v>122</v>
      </c>
      <c r="C42" s="39" t="s">
        <v>87</v>
      </c>
      <c r="D42" s="43" t="s">
        <v>10</v>
      </c>
      <c r="E42" s="44">
        <v>3</v>
      </c>
      <c r="F42" s="16">
        <v>45.43</v>
      </c>
      <c r="G42" s="76">
        <f>ROUND(F42*E42,2)</f>
        <v>136.29</v>
      </c>
      <c r="H42" s="48"/>
    </row>
    <row r="43" spans="1:8" customHeight="1" ht="15">
      <c r="A43" s="280" t="s">
        <v>88</v>
      </c>
      <c r="B43" s="281"/>
      <c r="C43" s="281"/>
      <c r="D43" s="281"/>
      <c r="E43" s="281"/>
      <c r="F43" s="282"/>
      <c r="G43" s="80">
        <f>SUM(G24:G42)</f>
        <v>19605.48</v>
      </c>
    </row>
    <row r="44" spans="1:8" customHeight="1" ht="15">
      <c r="A44" s="289"/>
      <c r="B44" s="290"/>
      <c r="C44" s="290"/>
      <c r="D44" s="290"/>
      <c r="E44" s="290"/>
      <c r="F44" s="290"/>
      <c r="G44" s="291"/>
    </row>
    <row r="45" spans="1:8" customHeight="1" ht="15">
      <c r="A45" s="292" t="s">
        <v>89</v>
      </c>
      <c r="B45" s="292"/>
      <c r="C45" s="292"/>
      <c r="D45" s="292"/>
      <c r="E45" s="292"/>
      <c r="F45" s="292"/>
      <c r="G45" s="83">
        <f>G7+G11+G21+G43</f>
        <v>46686.26</v>
      </c>
      <c r="H45" s="170">
        <f>G45-G7</f>
        <v>46453.99</v>
      </c>
    </row>
    <row r="46" spans="1:8" customHeight="1" ht="15">
      <c r="A46" s="270" t="s">
        <v>90</v>
      </c>
      <c r="B46" s="271"/>
      <c r="C46" s="271"/>
      <c r="D46" s="271"/>
      <c r="E46" s="271"/>
      <c r="F46" s="85">
        <v>0.2137</v>
      </c>
      <c r="G46" s="83">
        <f>ROUND(G45*F46,2)</f>
        <v>9976.85</v>
      </c>
    </row>
    <row r="47" spans="1:8" customHeight="1" ht="15">
      <c r="A47" s="292" t="s">
        <v>91</v>
      </c>
      <c r="B47" s="292"/>
      <c r="C47" s="292"/>
      <c r="D47" s="292"/>
      <c r="E47" s="292"/>
      <c r="F47" s="292"/>
      <c r="G47" s="83">
        <f>SUM(G45:G46)</f>
        <v>56663.11</v>
      </c>
      <c r="H47" s="169">
        <f>G47-G7</f>
        <v>56430.84</v>
      </c>
    </row>
    <row r="48" spans="1:8" customHeight="1" ht="15">
      <c r="A48" s="25"/>
      <c r="B48" s="25"/>
      <c r="C48" s="25"/>
      <c r="E48" s="25"/>
      <c r="F48" s="25"/>
      <c r="H48" s="25"/>
    </row>
    <row r="49" spans="1:8" customHeight="1" ht="15">
      <c r="C49" s="25"/>
    </row>
    <row r="50" spans="1:8" customHeight="1" ht="15">
      <c r="C50" s="25"/>
    </row>
    <row r="51" spans="1:8" customHeight="1" ht="15">
      <c r="C51" s="25"/>
    </row>
    <row r="52" spans="1:8" customHeight="1" ht="15">
      <c r="C52" s="168" t="s">
        <v>92</v>
      </c>
    </row>
    <row r="53" spans="1:8" customHeight="1" ht="15">
      <c r="C53" s="168"/>
    </row>
    <row r="54" spans="1:8" customHeight="1" ht="15">
      <c r="C54" s="168"/>
    </row>
  </sheetData>
  <sheetProtection sheet="false" objects="false" scenarios="false" formatCells="true" formatColumns="true" formatRows="true" insertColumns="true" insertRows="true" insertHyperlinks="true" deleteColumns="true" deleteRows="true" selectLockedCells="false" sort="true" autoFilter="true" pivotTables="true" selectUnlockedCells="false"/>
  <mergeCells>
    <mergeCell ref="A3:G3"/>
    <mergeCell ref="A1:C1"/>
    <mergeCell ref="D1:E1"/>
    <mergeCell ref="F1:G1"/>
    <mergeCell ref="A2:C2"/>
    <mergeCell ref="D2:E2"/>
    <mergeCell ref="F2:G2"/>
    <mergeCell ref="B23:C23"/>
    <mergeCell ref="A43:F43"/>
    <mergeCell ref="A44:G44"/>
    <mergeCell ref="A45:F45"/>
    <mergeCell ref="A46:E46"/>
    <mergeCell ref="A47:F47"/>
    <mergeCell ref="B5:C5"/>
    <mergeCell ref="B9:C9"/>
    <mergeCell ref="A11:F11"/>
    <mergeCell ref="B13:C13"/>
    <mergeCell ref="A21:F21"/>
    <mergeCell ref="A22:G22"/>
    <mergeCell ref="A7:F7"/>
  </mergeCells>
  <printOptions gridLines="false" gridLinesSet="true"/>
  <pageMargins left="0.511811024" right="0.511811024" top="0.787401575" bottom="0.787401575" header="0.31496062" footer="0.31496062"/>
  <pageSetup paperSize="9" orientation="portrait" scale="60" fitToHeight="0" fitToWidth="1"/>
  <headerFooter differentOddEven="false" differentFirst="false" scaleWithDoc="true" alignWithMargins="true">
    <oddHeader/>
    <oddFooter/>
    <evenHeader/>
    <evenFooter/>
    <firstHeader/>
    <first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pageSetUpPr fitToPage="1"/>
  </sheetPr>
  <dimension ref="A1:F55"/>
  <sheetViews>
    <sheetView tabSelected="0" workbookViewId="0" showGridLines="true" showRowColHeaders="1">
      <selection activeCell="D33" sqref="D33"/>
    </sheetView>
  </sheetViews>
  <sheetFormatPr customHeight="true" defaultRowHeight="15" outlineLevelRow="0" outlineLevelCol="0"/>
  <cols>
    <col min="1" max="1" width="9.140625" customWidth="true" style="40"/>
    <col min="2" max="2" width="9.140625" customWidth="true" style="40"/>
    <col min="3" max="3" width="63" customWidth="true" style="40"/>
    <col min="4" max="4" width="11.85546875" customWidth="true" style="40"/>
  </cols>
  <sheetData>
    <row r="1" spans="1:6" customHeight="1" ht="34.5">
      <c r="A1" s="299" t="s">
        <v>123</v>
      </c>
      <c r="B1" s="300"/>
      <c r="C1" s="300"/>
      <c r="D1" s="301"/>
      <c r="E1" s="40"/>
    </row>
    <row r="2" spans="1:6" customHeight="1" ht="35.25">
      <c r="A2" s="302" t="s">
        <v>124</v>
      </c>
      <c r="B2" s="303"/>
      <c r="C2" s="303"/>
      <c r="D2" s="304"/>
      <c r="E2" s="40"/>
    </row>
    <row r="3" spans="1:6" customHeight="1" ht="36">
      <c r="A3" s="305" t="s">
        <v>125</v>
      </c>
      <c r="B3" s="306"/>
      <c r="C3" s="306"/>
      <c r="D3" s="307"/>
      <c r="E3" s="40"/>
    </row>
    <row r="4" spans="1:6" customHeight="1" ht="15.75">
      <c r="A4" s="90"/>
      <c r="B4" s="91"/>
      <c r="C4" s="91"/>
      <c r="D4" s="92"/>
      <c r="E4" s="40"/>
      <c r="F4" s="40"/>
    </row>
    <row r="5" spans="1:6" customHeight="1" ht="15.75">
      <c r="A5" s="93" t="s">
        <v>126</v>
      </c>
      <c r="B5" s="94" t="s">
        <v>127</v>
      </c>
      <c r="C5" s="95" t="s">
        <v>128</v>
      </c>
      <c r="D5" s="96"/>
      <c r="E5" s="40"/>
      <c r="F5" s="40"/>
    </row>
    <row r="6" spans="1:6" customHeight="1" ht="15.75">
      <c r="A6" s="97"/>
      <c r="B6" s="98" t="s">
        <v>129</v>
      </c>
      <c r="C6" s="99" t="s">
        <v>130</v>
      </c>
      <c r="D6" s="100">
        <v>0.0529</v>
      </c>
      <c r="E6" s="40"/>
      <c r="F6" s="40"/>
    </row>
    <row r="7" spans="1:6" customHeight="1" ht="15.75">
      <c r="A7" s="97"/>
      <c r="B7" s="98" t="s">
        <v>131</v>
      </c>
      <c r="C7" s="99" t="s">
        <v>132</v>
      </c>
      <c r="D7" s="100">
        <v>0.0025</v>
      </c>
      <c r="E7" s="40"/>
      <c r="F7" s="40"/>
    </row>
    <row r="8" spans="1:6" customHeight="1" ht="15.75">
      <c r="A8" s="97"/>
      <c r="B8" s="98" t="s">
        <v>133</v>
      </c>
      <c r="C8" s="99" t="s">
        <v>134</v>
      </c>
      <c r="D8" s="100">
        <v>0.01</v>
      </c>
      <c r="E8" s="40"/>
      <c r="F8" s="40"/>
    </row>
    <row r="9" spans="1:6" customHeight="1" ht="15.75">
      <c r="A9" s="97"/>
      <c r="B9" s="98" t="s">
        <v>135</v>
      </c>
      <c r="C9" s="99" t="s">
        <v>136</v>
      </c>
      <c r="D9" s="100">
        <v>0.0</v>
      </c>
      <c r="E9" s="40"/>
      <c r="F9" s="40"/>
    </row>
    <row r="10" spans="1:6" customHeight="1" ht="15.75">
      <c r="A10" s="101"/>
      <c r="B10" s="102"/>
      <c r="C10" s="103" t="s">
        <v>137</v>
      </c>
      <c r="D10" s="104">
        <f>SUM(D6:D9)</f>
        <v>0.0654</v>
      </c>
      <c r="E10" s="40"/>
      <c r="F10" s="40"/>
    </row>
    <row r="11" spans="1:6" customHeight="1" ht="15.75">
      <c r="A11" s="105"/>
      <c r="B11" s="106"/>
      <c r="C11" s="107"/>
      <c r="D11" s="108"/>
      <c r="E11" s="40"/>
      <c r="F11" s="40"/>
    </row>
    <row r="12" spans="1:6" customHeight="1" ht="15.75">
      <c r="A12" s="109" t="s">
        <v>126</v>
      </c>
      <c r="B12" s="110" t="s">
        <v>138</v>
      </c>
      <c r="C12" s="111" t="s">
        <v>139</v>
      </c>
      <c r="D12" s="112"/>
      <c r="E12" s="40"/>
      <c r="F12" s="40"/>
    </row>
    <row r="13" spans="1:6" customHeight="1" ht="15.75">
      <c r="A13" s="113"/>
      <c r="B13" s="114" t="s">
        <v>140</v>
      </c>
      <c r="C13" s="99" t="s">
        <v>141</v>
      </c>
      <c r="D13" s="100">
        <v>0.08</v>
      </c>
      <c r="E13" s="40"/>
      <c r="F13" s="40"/>
    </row>
    <row r="14" spans="1:6" customHeight="1" ht="15.75">
      <c r="A14" s="101"/>
      <c r="B14" s="115"/>
      <c r="C14" s="116" t="s">
        <v>142</v>
      </c>
      <c r="D14" s="104">
        <f>SUM(D13)</f>
        <v>0.08</v>
      </c>
      <c r="E14" s="40"/>
      <c r="F14" s="40"/>
    </row>
    <row r="15" spans="1:6" customHeight="1" ht="15.75">
      <c r="A15" s="105"/>
      <c r="B15" s="106"/>
      <c r="C15" s="107"/>
      <c r="D15" s="108"/>
      <c r="E15" s="40"/>
      <c r="F15" s="40"/>
    </row>
    <row r="16" spans="1:6" customHeight="1" ht="15.75">
      <c r="A16" s="109" t="s">
        <v>126</v>
      </c>
      <c r="B16" s="117" t="s">
        <v>143</v>
      </c>
      <c r="C16" s="118" t="s">
        <v>144</v>
      </c>
      <c r="D16" s="119"/>
      <c r="E16" s="40"/>
      <c r="F16" s="40"/>
    </row>
    <row r="17" spans="1:6" customHeight="1" ht="15.75">
      <c r="A17" s="113"/>
      <c r="B17" s="98" t="s">
        <v>145</v>
      </c>
      <c r="C17" s="120" t="s">
        <v>146</v>
      </c>
      <c r="D17" s="121">
        <v>0.0065</v>
      </c>
      <c r="E17" s="40"/>
      <c r="F17" s="40"/>
    </row>
    <row r="18" spans="1:6" customHeight="1" ht="15.75">
      <c r="A18" s="113"/>
      <c r="B18" s="98" t="s">
        <v>147</v>
      </c>
      <c r="C18" s="120" t="s">
        <v>148</v>
      </c>
      <c r="D18" s="121">
        <v>0.03</v>
      </c>
      <c r="E18" s="40"/>
      <c r="F18" s="40"/>
    </row>
    <row r="19" spans="1:6" customHeight="1" ht="15.75">
      <c r="A19" s="113"/>
      <c r="B19" s="98" t="s">
        <v>149</v>
      </c>
      <c r="C19" s="120" t="s">
        <v>150</v>
      </c>
      <c r="D19" s="121">
        <v>0.03</v>
      </c>
      <c r="E19" s="40"/>
      <c r="F19" s="40"/>
    </row>
    <row r="20" spans="1:6" customHeight="1" ht="15.75">
      <c r="A20" s="105"/>
      <c r="B20" s="122" t="s">
        <v>151</v>
      </c>
      <c r="C20" s="123" t="s">
        <v>152</v>
      </c>
      <c r="D20" s="124">
        <v>0.045</v>
      </c>
      <c r="E20" s="40"/>
      <c r="F20" s="40"/>
    </row>
    <row r="21" spans="1:6" customHeight="1" ht="15.75">
      <c r="A21" s="101"/>
      <c r="B21" s="125"/>
      <c r="C21" s="116" t="s">
        <v>153</v>
      </c>
      <c r="D21" s="104">
        <f>SUM(D17:D20)</f>
        <v>0.1115</v>
      </c>
      <c r="E21" s="40"/>
      <c r="F21" s="40"/>
    </row>
    <row r="22" spans="1:6" customHeight="1" ht="15.75">
      <c r="A22" s="105"/>
      <c r="B22" s="126"/>
      <c r="C22" s="106"/>
      <c r="D22" s="127"/>
      <c r="E22" s="40"/>
      <c r="F22" s="40"/>
    </row>
    <row r="23" spans="1:6" customHeight="1" ht="15.75">
      <c r="A23" s="109" t="s">
        <v>126</v>
      </c>
      <c r="B23" s="117" t="s">
        <v>154</v>
      </c>
      <c r="C23" s="118" t="s">
        <v>155</v>
      </c>
      <c r="D23" s="119"/>
      <c r="E23" s="40"/>
      <c r="F23" s="40"/>
    </row>
    <row r="24" spans="1:6" customHeight="1" ht="15.75">
      <c r="A24" s="128"/>
      <c r="B24" s="129"/>
      <c r="C24" s="130" t="s">
        <v>156</v>
      </c>
      <c r="D24" s="131">
        <v>0.0101</v>
      </c>
      <c r="E24" s="40"/>
      <c r="F24" s="40"/>
    </row>
    <row r="25" spans="1:6" customHeight="1" ht="15.75">
      <c r="A25" s="132"/>
      <c r="B25" s="103"/>
      <c r="C25" s="116" t="s">
        <v>157</v>
      </c>
      <c r="D25" s="133">
        <f>SUM(D24)</f>
        <v>0.0101</v>
      </c>
      <c r="E25" s="40"/>
      <c r="F25" s="40"/>
    </row>
    <row r="26" spans="1:6" customHeight="1" ht="15.75">
      <c r="A26" s="134"/>
      <c r="B26" s="135"/>
      <c r="C26" s="136"/>
      <c r="D26" s="137"/>
      <c r="E26" s="40"/>
      <c r="F26" s="40"/>
    </row>
    <row r="27" spans="1:6" customHeight="1" ht="15">
      <c r="A27" s="308" t="s">
        <v>158</v>
      </c>
      <c r="B27" s="309"/>
      <c r="C27" s="309"/>
      <c r="D27" s="310"/>
      <c r="E27" s="40"/>
    </row>
    <row r="28" spans="1:6" customHeight="1" ht="15.75">
      <c r="A28" s="311" t="s">
        <v>159</v>
      </c>
      <c r="B28" s="312"/>
      <c r="C28" s="312"/>
      <c r="D28" s="138">
        <f>((((1+D10)*(1+D25)*(1+D14))/(1-D21)-1))</f>
        <v>0.30810735306697</v>
      </c>
      <c r="E28" s="40"/>
      <c r="F28" s="138">
        <v>0.3081</v>
      </c>
    </row>
    <row r="29" spans="1:6" customHeight="1" ht="15.75">
      <c r="A29" s="139"/>
      <c r="B29" s="135"/>
      <c r="C29" s="140" t="s">
        <v>160</v>
      </c>
      <c r="D29" s="141"/>
      <c r="E29" s="40"/>
    </row>
    <row r="30" spans="1:6" customHeight="1" ht="15">
      <c r="A30" s="142"/>
      <c r="B30" s="143"/>
      <c r="C30" s="144"/>
      <c r="D30" s="145"/>
      <c r="E30" s="40"/>
    </row>
    <row r="31" spans="1:6" customHeight="1" ht="45.75">
      <c r="A31" s="142"/>
      <c r="B31" s="143"/>
      <c r="C31" s="148"/>
      <c r="D31" s="145"/>
      <c r="E31" s="40"/>
    </row>
    <row r="32" spans="1:6" customHeight="1" ht="18">
      <c r="A32" s="146"/>
      <c r="B32" s="147"/>
      <c r="C32" s="148" t="s">
        <v>93</v>
      </c>
      <c r="D32" s="149"/>
      <c r="E32" s="40"/>
    </row>
    <row r="33" spans="1:6" customHeight="1" ht="15">
      <c r="A33" s="150"/>
      <c r="B33" s="151"/>
      <c r="C33" s="150"/>
      <c r="D33" s="150"/>
      <c r="E33" s="40"/>
    </row>
    <row r="34" spans="1:6" customHeight="1" ht="15">
      <c r="E34" s="40"/>
    </row>
    <row r="35" spans="1:6" customHeight="1" ht="15">
      <c r="E35" s="40"/>
    </row>
    <row r="36" spans="1:6" customHeight="1" ht="15">
      <c r="E36" s="40"/>
    </row>
    <row r="37" spans="1:6" customHeight="1" ht="15">
      <c r="E37" s="40"/>
    </row>
    <row r="38" spans="1:6" customHeight="1" ht="15">
      <c r="E38" s="40"/>
    </row>
    <row r="39" spans="1:6" customHeight="1" ht="15">
      <c r="E39" s="40"/>
    </row>
    <row r="40" spans="1:6" customHeight="1" ht="15">
      <c r="C40" s="25"/>
      <c r="E40" s="40"/>
    </row>
    <row r="41" spans="1:6" customHeight="1" ht="15">
      <c r="C41" s="35"/>
      <c r="E41" s="40"/>
    </row>
    <row r="42" spans="1:6" customHeight="1" ht="15">
      <c r="C42" s="35"/>
    </row>
    <row r="43" spans="1:6" customHeight="1" ht="15">
      <c r="C43" s="35"/>
    </row>
    <row r="44" spans="1:6" customHeight="1" ht="15">
      <c r="C44" s="35"/>
    </row>
    <row r="45" spans="1:6" customHeight="1" ht="15">
      <c r="C45" s="35"/>
    </row>
    <row r="46" spans="1:6" customHeight="1" ht="15">
      <c r="C46" s="168"/>
    </row>
    <row r="47" spans="1:6" customHeight="1" ht="15">
      <c r="C47" s="168"/>
    </row>
    <row r="48" spans="1:6" customHeight="1" ht="15">
      <c r="C48" s="168"/>
    </row>
    <row r="49" spans="1:6" customHeight="1" ht="15">
      <c r="C49" s="38"/>
    </row>
    <row r="50" spans="1:6" customHeight="1" ht="15">
      <c r="C50" s="38"/>
    </row>
    <row r="51" spans="1:6" customHeight="1" ht="15">
      <c r="C51" s="38"/>
    </row>
    <row r="52" spans="1:6" customHeight="1" ht="15">
      <c r="C52" s="35"/>
    </row>
    <row r="53" spans="1:6" customHeight="1" ht="15">
      <c r="C53" s="35"/>
    </row>
    <row r="54" spans="1:6" customHeight="1" ht="15">
      <c r="C54" s="168"/>
    </row>
    <row r="55" spans="1:6" customHeight="1" ht="15">
      <c r="C55" s="168"/>
    </row>
  </sheetData>
  <sheetProtection sheet="false" objects="false" scenarios="false" formatCells="true" formatColumns="true" formatRows="true" insertColumns="true" insertRows="true" insertHyperlinks="true" deleteColumns="true" deleteRows="true" selectLockedCells="false" sort="true" autoFilter="true" pivotTables="true" selectUnlockedCells="false"/>
  <mergeCells>
    <mergeCell ref="A1:D1"/>
    <mergeCell ref="A2:D2"/>
    <mergeCell ref="A3:D3"/>
    <mergeCell ref="A27:D27"/>
    <mergeCell ref="A28:C28"/>
  </mergeCells>
  <printOptions gridLines="false" gridLinesSet="true"/>
  <pageMargins left="0.511811024" right="0.511811024" top="0.787401575" bottom="0.787401575" header="0.31496062" footer="0.31496062"/>
  <pageSetup paperSize="9" orientation="portrait" scale="100" fitToHeight="1" fitToWidth="1"/>
  <headerFooter differentOddEven="false" differentFirst="false" scaleWithDoc="true" alignWithMargins="true">
    <oddHeader/>
    <oddFooter/>
    <evenHeader/>
    <evenFooter/>
    <firstHeader/>
    <first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G49"/>
  <sheetViews>
    <sheetView tabSelected="0" workbookViewId="0" showGridLines="true" showRowColHeaders="1">
      <selection activeCell="K29" sqref="K29"/>
    </sheetView>
  </sheetViews>
  <sheetFormatPr customHeight="true" defaultRowHeight="15" defaultColWidth="9.140625" outlineLevelRow="0" outlineLevelCol="0"/>
  <cols>
    <col min="1" max="1" width="9.140625" style="40"/>
    <col min="2" max="2" width="9.140625" style="40"/>
    <col min="3" max="3" width="55.5703125" customWidth="true" style="40"/>
    <col min="4" max="4" width="14.5703125" customWidth="true" style="40"/>
    <col min="5" max="5" width="9.140625" style="40"/>
    <col min="6" max="6" width="9.140625" style="40"/>
    <col min="7" max="7" width="19.28515625" customWidth="true" style="164"/>
  </cols>
  <sheetData>
    <row r="1" spans="1:7" customHeight="1" ht="34.5">
      <c r="A1" s="299" t="s">
        <v>123</v>
      </c>
      <c r="B1" s="300"/>
      <c r="C1" s="300"/>
      <c r="D1" s="301"/>
    </row>
    <row r="2" spans="1:7" customHeight="1" ht="35.25">
      <c r="A2" s="302" t="s">
        <v>124</v>
      </c>
      <c r="B2" s="303"/>
      <c r="C2" s="303"/>
      <c r="D2" s="304"/>
    </row>
    <row r="3" spans="1:7" customHeight="1" ht="36">
      <c r="A3" s="305" t="s">
        <v>161</v>
      </c>
      <c r="B3" s="306"/>
      <c r="C3" s="306"/>
      <c r="D3" s="307"/>
    </row>
    <row r="4" spans="1:7" customHeight="1" ht="15.75">
      <c r="A4" s="90"/>
      <c r="B4" s="91"/>
      <c r="C4" s="91"/>
      <c r="D4" s="92"/>
    </row>
    <row r="5" spans="1:7" customHeight="1" ht="15.75">
      <c r="A5" s="93" t="s">
        <v>126</v>
      </c>
      <c r="B5" s="94" t="s">
        <v>127</v>
      </c>
      <c r="C5" s="95" t="s">
        <v>128</v>
      </c>
      <c r="D5" s="96"/>
    </row>
    <row r="6" spans="1:7" customHeight="1" ht="15.75">
      <c r="A6" s="97"/>
      <c r="B6" s="98" t="s">
        <v>129</v>
      </c>
      <c r="C6" s="99" t="s">
        <v>130</v>
      </c>
      <c r="D6" s="100">
        <v>0.0529</v>
      </c>
    </row>
    <row r="7" spans="1:7" customHeight="1" ht="15.75">
      <c r="A7" s="97"/>
      <c r="B7" s="98" t="s">
        <v>131</v>
      </c>
      <c r="C7" s="99" t="s">
        <v>132</v>
      </c>
      <c r="D7" s="100">
        <v>0.0025</v>
      </c>
    </row>
    <row r="8" spans="1:7" customHeight="1" ht="15.75">
      <c r="A8" s="97"/>
      <c r="B8" s="98" t="s">
        <v>133</v>
      </c>
      <c r="C8" s="99" t="s">
        <v>134</v>
      </c>
      <c r="D8" s="100">
        <v>0.01</v>
      </c>
    </row>
    <row r="9" spans="1:7" customHeight="1" ht="15.75">
      <c r="A9" s="97"/>
      <c r="B9" s="98" t="s">
        <v>135</v>
      </c>
      <c r="C9" s="99" t="s">
        <v>136</v>
      </c>
      <c r="D9" s="100">
        <v>0.0</v>
      </c>
    </row>
    <row r="10" spans="1:7" customHeight="1" ht="15.75">
      <c r="A10" s="101"/>
      <c r="B10" s="102"/>
      <c r="C10" s="103" t="s">
        <v>137</v>
      </c>
      <c r="D10" s="104">
        <f>SUM(D6:D9)</f>
        <v>0.0654</v>
      </c>
    </row>
    <row r="11" spans="1:7" customHeight="1" ht="15.75">
      <c r="A11" s="105"/>
      <c r="B11" s="106"/>
      <c r="C11" s="107"/>
      <c r="D11" s="108"/>
    </row>
    <row r="12" spans="1:7" customHeight="1" ht="15.75">
      <c r="A12" s="109" t="s">
        <v>126</v>
      </c>
      <c r="B12" s="110" t="s">
        <v>138</v>
      </c>
      <c r="C12" s="111" t="s">
        <v>139</v>
      </c>
      <c r="D12" s="112"/>
    </row>
    <row r="13" spans="1:7" customHeight="1" ht="15.75">
      <c r="A13" s="113"/>
      <c r="B13" s="114" t="s">
        <v>140</v>
      </c>
      <c r="C13" s="99" t="s">
        <v>141</v>
      </c>
      <c r="D13" s="100">
        <v>0.08</v>
      </c>
    </row>
    <row r="14" spans="1:7" customHeight="1" ht="15.75">
      <c r="A14" s="101"/>
      <c r="B14" s="115"/>
      <c r="C14" s="116" t="s">
        <v>142</v>
      </c>
      <c r="D14" s="104">
        <f>SUM(D13)</f>
        <v>0.08</v>
      </c>
    </row>
    <row r="15" spans="1:7" customHeight="1" ht="15.75">
      <c r="A15" s="105"/>
      <c r="B15" s="106"/>
      <c r="C15" s="107"/>
      <c r="D15" s="108"/>
    </row>
    <row r="16" spans="1:7" customHeight="1" ht="15.75">
      <c r="A16" s="109" t="s">
        <v>126</v>
      </c>
      <c r="B16" s="117" t="s">
        <v>143</v>
      </c>
      <c r="C16" s="118" t="s">
        <v>144</v>
      </c>
      <c r="D16" s="119"/>
    </row>
    <row r="17" spans="1:7" customHeight="1" ht="15.75">
      <c r="A17" s="113"/>
      <c r="B17" s="98" t="s">
        <v>145</v>
      </c>
      <c r="C17" s="120" t="s">
        <v>146</v>
      </c>
      <c r="D17" s="121">
        <v>0.0065</v>
      </c>
    </row>
    <row r="18" spans="1:7" customHeight="1" ht="15.75">
      <c r="A18" s="113"/>
      <c r="B18" s="98" t="s">
        <v>147</v>
      </c>
      <c r="C18" s="120" t="s">
        <v>148</v>
      </c>
      <c r="D18" s="121">
        <v>0.03</v>
      </c>
    </row>
    <row r="19" spans="1:7" customHeight="1" ht="15.75">
      <c r="A19" s="113"/>
      <c r="B19" s="98" t="s">
        <v>149</v>
      </c>
      <c r="C19" s="120" t="s">
        <v>150</v>
      </c>
      <c r="D19" s="121">
        <v>0.03</v>
      </c>
      <c r="F19" s="40">
        <v>2.5</v>
      </c>
      <c r="G19" s="164" t="s">
        <v>162</v>
      </c>
    </row>
    <row r="20" spans="1:7" customHeight="1" ht="15.75">
      <c r="A20" s="105"/>
      <c r="B20" s="122" t="s">
        <v>151</v>
      </c>
      <c r="C20" s="123" t="s">
        <v>152</v>
      </c>
      <c r="D20" s="124">
        <v>0.0</v>
      </c>
    </row>
    <row r="21" spans="1:7" customHeight="1" ht="15.75">
      <c r="A21" s="101"/>
      <c r="B21" s="125"/>
      <c r="C21" s="116" t="s">
        <v>153</v>
      </c>
      <c r="D21" s="104">
        <f>SUM(D17:D20)</f>
        <v>0.0665</v>
      </c>
    </row>
    <row r="22" spans="1:7" customHeight="1" ht="15.75">
      <c r="A22" s="105"/>
      <c r="B22" s="126"/>
      <c r="C22" s="106"/>
      <c r="D22" s="127"/>
    </row>
    <row r="23" spans="1:7" customHeight="1" ht="15.75">
      <c r="A23" s="109" t="s">
        <v>126</v>
      </c>
      <c r="B23" s="117" t="s">
        <v>154</v>
      </c>
      <c r="C23" s="118" t="s">
        <v>155</v>
      </c>
      <c r="D23" s="119"/>
    </row>
    <row r="24" spans="1:7" customHeight="1" ht="15.75">
      <c r="A24" s="128"/>
      <c r="B24" s="129"/>
      <c r="C24" s="130" t="s">
        <v>156</v>
      </c>
      <c r="D24" s="131">
        <v>0.0101</v>
      </c>
    </row>
    <row r="25" spans="1:7" customHeight="1" ht="15.75">
      <c r="A25" s="132"/>
      <c r="B25" s="103"/>
      <c r="C25" s="116" t="s">
        <v>157</v>
      </c>
      <c r="D25" s="133">
        <f>SUM(D24)</f>
        <v>0.0101</v>
      </c>
      <c r="F25" s="40">
        <v>0.59</v>
      </c>
    </row>
    <row r="26" spans="1:7" customHeight="1" ht="15.75">
      <c r="A26" s="134"/>
      <c r="B26" s="135"/>
      <c r="C26" s="136"/>
      <c r="D26" s="137"/>
    </row>
    <row r="27" spans="1:7" customHeight="1" ht="15">
      <c r="A27" s="308" t="s">
        <v>158</v>
      </c>
      <c r="B27" s="309"/>
      <c r="C27" s="309"/>
      <c r="D27" s="310"/>
    </row>
    <row r="28" spans="1:7" customHeight="1" ht="15.75">
      <c r="A28" s="311" t="s">
        <v>159</v>
      </c>
      <c r="B28" s="312"/>
      <c r="C28" s="312"/>
      <c r="D28" s="138">
        <f>((((1+D10)*(1+D25)*(1+D14))/(1-D21)-1))</f>
        <v>0.24504915179432</v>
      </c>
      <c r="F28" s="138">
        <v>0.245</v>
      </c>
    </row>
    <row r="29" spans="1:7" customHeight="1" ht="15.75">
      <c r="A29" s="139"/>
      <c r="B29" s="135"/>
      <c r="C29" s="140" t="s">
        <v>160</v>
      </c>
      <c r="D29" s="141"/>
    </row>
    <row r="30" spans="1:7" customHeight="1" ht="15">
      <c r="A30" s="142"/>
      <c r="B30" s="143"/>
      <c r="C30" s="144"/>
      <c r="D30" s="145"/>
    </row>
    <row r="31" spans="1:7" customHeight="1" ht="39">
      <c r="A31" s="142"/>
      <c r="B31" s="143"/>
      <c r="C31" s="148"/>
      <c r="D31" s="145"/>
    </row>
    <row r="32" spans="1:7" customHeight="1" ht="19.5">
      <c r="A32" s="146"/>
      <c r="B32" s="147"/>
      <c r="C32" s="148" t="s">
        <v>93</v>
      </c>
      <c r="D32" s="149"/>
    </row>
    <row r="33" spans="1:7" customHeight="1" ht="15">
      <c r="A33" s="150"/>
      <c r="B33" s="151"/>
      <c r="C33" s="150"/>
      <c r="D33" s="150"/>
    </row>
    <row r="34" spans="1:7" customHeight="1" ht="15">
      <c r="A34" s="150"/>
      <c r="B34" s="150"/>
      <c r="C34" s="150"/>
      <c r="D34" s="150"/>
    </row>
    <row r="47" spans="1:7" customHeight="1" ht="15">
      <c r="C47" s="168" t="s">
        <v>92</v>
      </c>
    </row>
    <row r="48" spans="1:7" customHeight="1" ht="15">
      <c r="C48" s="168"/>
    </row>
    <row r="49" spans="1:7" customHeight="1" ht="15">
      <c r="C49" s="168"/>
    </row>
  </sheetData>
  <sheetProtection sheet="false" objects="false" scenarios="false" formatCells="true" formatColumns="true" formatRows="true" insertColumns="true" insertRows="true" insertHyperlinks="true" deleteColumns="true" deleteRows="true" selectLockedCells="false" sort="true" autoFilter="true" pivotTables="true" selectUnlockedCells="false"/>
  <mergeCells>
    <mergeCell ref="A1:D1"/>
    <mergeCell ref="A2:D2"/>
    <mergeCell ref="A3:D3"/>
    <mergeCell ref="A27:D27"/>
    <mergeCell ref="A28:C28"/>
  </mergeCells>
  <printOptions gridLines="false" gridLinesSet="true"/>
  <pageMargins left="0.511811024" right="0.511811024" top="0.787401575" bottom="0.787401575" header="0.31496062" footer="0.31496062"/>
  <pageSetup paperSize="9" orientation="portrait" scale="100" fitToHeight="1" fitToWidth="1"/>
  <headerFooter differentOddEven="false" differentFirst="false" scaleWithDoc="true" alignWithMargins="true">
    <oddHeader/>
    <oddFooter/>
    <evenHeader/>
    <evenFooter/>
    <firstHeader/>
    <first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pageSetUpPr fitToPage="1"/>
  </sheetPr>
  <dimension ref="A1:J32"/>
  <sheetViews>
    <sheetView tabSelected="0" workbookViewId="0" zoomScale="90" zoomScaleNormal="90" showGridLines="true" showRowColHeaders="1">
      <selection activeCell="M27" sqref="M27"/>
    </sheetView>
  </sheetViews>
  <sheetFormatPr customHeight="true" defaultRowHeight="15" outlineLevelRow="0" outlineLevelCol="0"/>
  <cols>
    <col min="1" max="1" width="7.28515625" customWidth="true" style="0"/>
    <col min="2" max="2" width="71" customWidth="true" style="0"/>
    <col min="3" max="3" width="10.140625" customWidth="true" style="1"/>
    <col min="4" max="4" width="17.42578125" customWidth="true" style="11"/>
    <col min="5" max="5" width="9.85546875" customWidth="true" style="0"/>
    <col min="6" max="6" width="15.85546875" customWidth="true" style="0"/>
    <col min="7" max="7" width="9.5703125" customWidth="true" style="0"/>
    <col min="8" max="8" width="16" customWidth="true" style="0"/>
  </cols>
  <sheetData>
    <row r="1" spans="1:10" customHeight="1" ht="15">
      <c r="A1" s="313" t="s">
        <v>163</v>
      </c>
      <c r="B1" s="314"/>
      <c r="C1" s="314"/>
      <c r="D1" s="314"/>
      <c r="E1" s="314"/>
      <c r="F1" s="314"/>
      <c r="G1" s="314"/>
      <c r="H1" s="314"/>
    </row>
    <row r="2" spans="1:10" customHeight="1" ht="15">
      <c r="A2" s="315"/>
      <c r="B2" s="316"/>
      <c r="C2" s="316"/>
      <c r="D2" s="316"/>
      <c r="E2" s="316"/>
      <c r="F2" s="316"/>
      <c r="G2" s="316"/>
      <c r="H2" s="316"/>
    </row>
    <row r="3" spans="1:10" customHeight="1" ht="15">
      <c r="A3" s="315"/>
      <c r="B3" s="316"/>
      <c r="C3" s="316"/>
      <c r="D3" s="316"/>
      <c r="E3" s="316"/>
      <c r="F3" s="316"/>
      <c r="G3" s="316"/>
      <c r="H3" s="316"/>
    </row>
    <row r="4" spans="1:10" customHeight="1" ht="15">
      <c r="A4" s="315"/>
      <c r="B4" s="316"/>
      <c r="C4" s="316"/>
      <c r="D4" s="316"/>
      <c r="E4" s="316"/>
      <c r="F4" s="316"/>
      <c r="G4" s="316"/>
      <c r="H4" s="316"/>
      <c r="I4" s="40"/>
    </row>
    <row r="5" spans="1:10" customHeight="1" ht="18.75">
      <c r="A5" s="214"/>
      <c r="B5" s="317" t="s">
        <v>164</v>
      </c>
      <c r="C5" s="317"/>
      <c r="D5" s="317"/>
      <c r="E5" s="317"/>
      <c r="F5" s="317"/>
      <c r="G5" s="317"/>
      <c r="H5" s="317"/>
      <c r="I5" s="40"/>
    </row>
    <row r="6" spans="1:10" customHeight="1" ht="15">
      <c r="A6" s="49" t="s">
        <v>7</v>
      </c>
      <c r="B6" s="50" t="s">
        <v>9</v>
      </c>
      <c r="C6" s="318" t="s">
        <v>165</v>
      </c>
      <c r="D6" s="318"/>
      <c r="E6" s="319" t="s">
        <v>166</v>
      </c>
      <c r="F6" s="319"/>
      <c r="G6" s="321" t="s">
        <v>167</v>
      </c>
      <c r="H6" s="321"/>
      <c r="I6" s="40"/>
    </row>
    <row r="7" spans="1:10" customHeight="1" ht="15">
      <c r="A7" s="49"/>
      <c r="B7" s="50"/>
      <c r="C7" s="51" t="s">
        <v>18</v>
      </c>
      <c r="D7" s="52" t="s">
        <v>168</v>
      </c>
      <c r="E7" s="163" t="s">
        <v>18</v>
      </c>
      <c r="F7" s="163" t="s">
        <v>168</v>
      </c>
      <c r="G7" s="53" t="s">
        <v>18</v>
      </c>
      <c r="H7" s="53" t="s">
        <v>168</v>
      </c>
      <c r="I7" s="40"/>
    </row>
    <row r="8" spans="1:10" customHeight="1" ht="15.75" s="42" customFormat="1">
      <c r="A8" s="54">
        <f>'SINTÉTICA NÃO DESON. ANTIGA'!A5</f>
        <v>1</v>
      </c>
      <c r="B8" s="55" t="str">
        <f>'SINTÉTICA NÃO DESON. ANTIGA'!B5:C5</f>
        <v>MOBILIZAÇÃO E DESMOBILIZAÇÃO DE OBRA</v>
      </c>
      <c r="C8" s="56">
        <f>D8/D$13</f>
        <v>0.0049750910169899</v>
      </c>
      <c r="D8" s="57">
        <f>ROUND('SINTÉTICA NÃO DESONERADA '!G7*1.245,2)</f>
        <v>549.03</v>
      </c>
      <c r="E8" s="58">
        <v>0.5</v>
      </c>
      <c r="F8" s="59">
        <f>ROUND(E8*$D$8,2)</f>
        <v>274.52</v>
      </c>
      <c r="G8" s="60">
        <v>0.5</v>
      </c>
      <c r="H8" s="52">
        <f>ROUND($D8*G8,2)</f>
        <v>274.52</v>
      </c>
      <c r="I8" s="40"/>
    </row>
    <row r="9" spans="1:10" customHeight="1" ht="15.75" s="42" customFormat="1">
      <c r="A9" s="54">
        <f>'SINTÉTICA NÃO DESON. ANTIGA'!A9</f>
        <v>2</v>
      </c>
      <c r="B9" s="55" t="str">
        <f>'SINTÉTICA NÃO DESON. ANTIGA'!B9:C9</f>
        <v>ADMINISTRAÇÃO LOCAL</v>
      </c>
      <c r="C9" s="56">
        <f>D9/D$13</f>
        <v>0.063081794454427</v>
      </c>
      <c r="D9" s="57">
        <f>ROUND('SINTÉTICA NÃO DESONERADA '!G11*1.245,2)</f>
        <v>6961.44</v>
      </c>
      <c r="E9" s="58">
        <f>(F8+F10+F11)/($D$13-$D$9)</f>
        <v>0.36249763405788</v>
      </c>
      <c r="F9" s="59">
        <f>($D9*E9)</f>
        <v>2523.5055296359</v>
      </c>
      <c r="G9" s="61">
        <f>(H8+H10+H11)/($D$13-$D$9)</f>
        <v>0.63750246265922</v>
      </c>
      <c r="H9" s="52">
        <f>ROUND($D9*G9,2)</f>
        <v>4437.94</v>
      </c>
      <c r="I9" s="40"/>
    </row>
    <row r="10" spans="1:10" customHeight="1" ht="15.75" s="42" customFormat="1">
      <c r="A10" s="54">
        <f>'SINTÉTICA NÃO DESON. ANTIGA'!A13</f>
        <v>3</v>
      </c>
      <c r="B10" s="62" t="str">
        <f>'SINTÉTICA NÃO DESON. ANTIGA'!B13:C13</f>
        <v>ADEQUAÇÕES - SUBESTAÇÃO - TIPO N° 02 - CAMPUS JK - DIAMANTINA</v>
      </c>
      <c r="C10" s="56">
        <f>D10/D$13</f>
        <v>0.33714304199953</v>
      </c>
      <c r="D10" s="57">
        <f>ROUND('SINTÉTICA NÃO DESONERADA '!G21*1.245,2)</f>
        <v>37205.68</v>
      </c>
      <c r="E10" s="58">
        <v>1</v>
      </c>
      <c r="F10" s="59">
        <f>($D10*E10)</f>
        <v>37205.68</v>
      </c>
      <c r="G10" s="60">
        <v>0.0</v>
      </c>
      <c r="H10" s="52">
        <f>ROUND($D10*G10,2)</f>
        <v>0</v>
      </c>
      <c r="I10" s="40"/>
    </row>
    <row r="11" spans="1:10" customHeight="1" ht="15.75" s="42" customFormat="1">
      <c r="A11" s="54">
        <f>'SINTÉTICA NÃO DESON. ANTIGA'!A23</f>
        <v>4</v>
      </c>
      <c r="B11" s="62" t="str">
        <f>'SINTÉTICA NÃO DESON. ANTIGA'!B23:C23</f>
        <v>TRANSFORMADOR DE ATERRAMENTO</v>
      </c>
      <c r="C11" s="56">
        <f>D11/D$13</f>
        <v>0.59480007252906</v>
      </c>
      <c r="D11" s="57">
        <f>ROUND('SINTÉTICA NÃO DESONERADA '!G41*1.245,2)</f>
        <v>65639.62</v>
      </c>
      <c r="E11" s="58">
        <v>0.0</v>
      </c>
      <c r="F11" s="59">
        <f>E11*D11</f>
        <v>0</v>
      </c>
      <c r="G11" s="61">
        <v>1</v>
      </c>
      <c r="H11" s="52">
        <f>G11*D11</f>
        <v>65639.62</v>
      </c>
      <c r="I11" s="40"/>
    </row>
    <row r="12" spans="1:10" customHeight="1" ht="15">
      <c r="A12" s="326"/>
      <c r="B12" s="327"/>
      <c r="C12" s="327"/>
      <c r="D12" s="327"/>
      <c r="E12" s="327"/>
      <c r="F12" s="327"/>
      <c r="G12" s="327"/>
      <c r="H12" s="327"/>
      <c r="I12" s="40"/>
    </row>
    <row r="13" spans="1:10" customHeight="1" ht="15">
      <c r="A13" s="318"/>
      <c r="B13" s="50" t="s">
        <v>169</v>
      </c>
      <c r="C13" s="325"/>
      <c r="D13" s="57">
        <f>ROUND(SUM(D8:D11),2)</f>
        <v>110355.77</v>
      </c>
      <c r="E13" s="323"/>
      <c r="F13" s="63">
        <f>SUM(F8:F11)</f>
        <v>40003.705529636</v>
      </c>
      <c r="G13" s="322"/>
      <c r="H13" s="57">
        <f>SUM(H8:H11)</f>
        <v>70352.08</v>
      </c>
      <c r="I13" s="40"/>
    </row>
    <row r="14" spans="1:10" customHeight="1" ht="15">
      <c r="A14" s="318"/>
      <c r="B14" s="50" t="s">
        <v>170</v>
      </c>
      <c r="C14" s="325"/>
      <c r="D14" s="73">
        <f>ROUND(SUM(C8:C11),2)</f>
        <v>1</v>
      </c>
      <c r="E14" s="323"/>
      <c r="F14" s="64">
        <f>F13/$D$13</f>
        <v>0.36249763405788</v>
      </c>
      <c r="G14" s="322"/>
      <c r="H14" s="65">
        <f>H13/$D$13</f>
        <v>0.63750250666549</v>
      </c>
    </row>
    <row r="15" spans="1:10" customHeight="1" ht="15">
      <c r="A15" s="318"/>
      <c r="B15" s="66"/>
      <c r="C15" s="325"/>
      <c r="D15" s="67"/>
      <c r="E15" s="323"/>
      <c r="F15" s="68"/>
      <c r="G15" s="322"/>
      <c r="H15" s="69"/>
    </row>
    <row r="16" spans="1:10" customHeight="1" ht="15">
      <c r="A16" s="318"/>
      <c r="B16" s="50" t="s">
        <v>171</v>
      </c>
      <c r="C16" s="325"/>
      <c r="D16" s="67"/>
      <c r="E16" s="323"/>
      <c r="F16" s="63">
        <f>F13</f>
        <v>40003.705529636</v>
      </c>
      <c r="G16" s="322"/>
      <c r="H16" s="57">
        <f>H13+F16</f>
        <v>110355.78552964</v>
      </c>
    </row>
    <row r="17" spans="1:10" customHeight="1" ht="15">
      <c r="A17" s="318"/>
      <c r="B17" s="50" t="s">
        <v>172</v>
      </c>
      <c r="C17" s="325"/>
      <c r="D17" s="70"/>
      <c r="E17" s="323"/>
      <c r="F17" s="71">
        <f>F14</f>
        <v>0.36249763405788</v>
      </c>
      <c r="G17" s="322"/>
      <c r="H17" s="72">
        <f>H14+F17</f>
        <v>1.0000001407234</v>
      </c>
    </row>
    <row r="18" spans="1:10" customHeight="1" ht="15">
      <c r="A18" s="324"/>
      <c r="B18" s="324"/>
      <c r="C18" s="324"/>
      <c r="D18" s="324"/>
      <c r="E18" s="324"/>
      <c r="F18" s="324"/>
      <c r="G18" s="324"/>
      <c r="H18" s="324"/>
    </row>
    <row r="19" spans="1:10" customHeight="1" ht="15">
      <c r="F19" s="22"/>
      <c r="H19" s="22"/>
    </row>
    <row r="20" spans="1:10" customHeight="1" ht="15">
      <c r="F20" s="152"/>
    </row>
    <row r="21" spans="1:10" customHeight="1" ht="15">
      <c r="F21" s="23"/>
      <c r="G21" s="23"/>
      <c r="H21" s="23"/>
    </row>
    <row r="23" spans="1:10" customHeight="1" ht="15">
      <c r="B23" s="320" t="s">
        <v>92</v>
      </c>
      <c r="C23" s="320"/>
      <c r="D23" s="320"/>
      <c r="E23" s="320"/>
      <c r="F23" s="167"/>
      <c r="H23" s="40"/>
    </row>
    <row r="24" spans="1:10" customHeight="1" ht="15">
      <c r="B24" s="320" t="s">
        <v>93</v>
      </c>
      <c r="C24" s="320"/>
      <c r="D24" s="320"/>
      <c r="E24" s="320"/>
      <c r="F24" s="40"/>
      <c r="H24" s="40"/>
    </row>
    <row r="25" spans="1:10" customHeight="1" ht="15">
      <c r="B25" s="320"/>
      <c r="C25" s="320"/>
      <c r="D25" s="320"/>
      <c r="E25" s="320"/>
    </row>
    <row r="26" spans="1:10" customHeight="1" ht="15">
      <c r="J26" s="166"/>
    </row>
    <row r="27" spans="1:10" customHeight="1" ht="15">
      <c r="D27" s="11">
        <f>'SINTÉTICA NÃO DESONERADA '!H7</f>
        <v>549.03255</v>
      </c>
    </row>
    <row r="28" spans="1:10" customHeight="1" ht="15">
      <c r="D28" s="11">
        <f>'SINTÉTICA NÃO DESONERADA '!H11</f>
        <v>6961.4424</v>
      </c>
    </row>
    <row r="29" spans="1:10" customHeight="1" ht="15">
      <c r="D29" s="11">
        <f>'SINTÉTICA NÃO DESONERADA '!H21</f>
        <v>37205.6796</v>
      </c>
    </row>
    <row r="30" spans="1:10" customHeight="1" ht="15">
      <c r="D30" s="11">
        <f>'SINTÉTICA NÃO DESONERADA '!H41</f>
        <v>65639.62455</v>
      </c>
    </row>
    <row r="32" spans="1:10" customHeight="1" ht="15">
      <c r="D32" s="83">
        <f>SUM(D27:D31)</f>
        <v>110355.7791</v>
      </c>
    </row>
  </sheetData>
  <sheetProtection sheet="false" objects="false" scenarios="false" formatCells="true" formatColumns="true" formatRows="true" insertColumns="true" insertRows="true" insertHyperlinks="true" deleteColumns="true" deleteRows="true" selectLockedCells="false" sort="true" autoFilter="true" pivotTables="true" selectUnlockedCells="false"/>
  <mergeCells>
    <mergeCell ref="B25:E25"/>
    <mergeCell ref="A13:A17"/>
    <mergeCell ref="C13:C17"/>
    <mergeCell ref="A12:H12"/>
    <mergeCell ref="A1:H4"/>
    <mergeCell ref="B5:H5"/>
    <mergeCell ref="C6:D6"/>
    <mergeCell ref="E6:F6"/>
    <mergeCell ref="B24:E24"/>
    <mergeCell ref="B23:E23"/>
    <mergeCell ref="G6:H6"/>
    <mergeCell ref="G13:G17"/>
    <mergeCell ref="E13:E17"/>
    <mergeCell ref="A18:H18"/>
  </mergeCells>
  <printOptions gridLines="false" gridLinesSet="true" horizontalCentered="true"/>
  <pageMargins left="0.51181102362205" right="0.51181102362205" top="0.78740157480315" bottom="0.78740157480315" header="0.31496062992126" footer="0.31496062992126"/>
  <pageSetup paperSize="9" orientation="landscape" scale="79" fitToHeight="1" fitToWidth="1"/>
  <headerFooter differentOddEven="false" differentFirst="false" scaleWithDoc="true" alignWithMargins="true">
    <oddHeader/>
    <oddFooter/>
    <evenHeader/>
    <evenFooter/>
    <firstHeader/>
    <first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pageSetUpPr fitToPage="1"/>
  </sheetPr>
  <dimension ref="A1:H193"/>
  <sheetViews>
    <sheetView tabSelected="0" workbookViewId="0" showGridLines="true" showRowColHeaders="1">
      <selection activeCell="H192" sqref="H192"/>
    </sheetView>
  </sheetViews>
  <sheetFormatPr customHeight="true" defaultRowHeight="15" outlineLevelRow="0" outlineLevelCol="0"/>
  <cols>
    <col min="1" max="1" width="11.42578125" customWidth="true" style="41"/>
    <col min="2" max="2" width="14.7109375" customWidth="true" style="41"/>
    <col min="3" max="3" width="64.28515625" customWidth="true" style="153"/>
    <col min="4" max="4" width="14.85546875" customWidth="true" style="41"/>
    <col min="5" max="5" width="13.42578125" customWidth="true" style="41"/>
    <col min="6" max="6" width="16.85546875" customWidth="true" style="41"/>
    <col min="7" max="7" width="16" customWidth="true" style="41"/>
  </cols>
  <sheetData>
    <row r="1" spans="1:8" customHeight="1" ht="15">
      <c r="A1" s="329" t="s">
        <v>0</v>
      </c>
      <c r="B1" s="330"/>
      <c r="C1" s="331"/>
      <c r="D1" s="335" t="s">
        <v>1</v>
      </c>
      <c r="E1" s="336"/>
      <c r="F1" s="335" t="s">
        <v>2</v>
      </c>
      <c r="G1" s="336"/>
    </row>
    <row r="2" spans="1:8" customHeight="1" ht="15">
      <c r="A2" s="332" t="s">
        <v>173</v>
      </c>
      <c r="B2" s="333"/>
      <c r="C2" s="334"/>
      <c r="D2" s="337" t="s">
        <v>4</v>
      </c>
      <c r="E2" s="338"/>
      <c r="F2" s="337" t="s">
        <v>174</v>
      </c>
      <c r="G2" s="338"/>
    </row>
    <row r="3" spans="1:8" customHeight="1" ht="15">
      <c r="A3" s="345" t="s">
        <v>175</v>
      </c>
      <c r="B3" s="346"/>
      <c r="C3" s="346"/>
      <c r="D3" s="346"/>
      <c r="E3" s="346"/>
      <c r="F3" s="346"/>
      <c r="G3" s="347"/>
    </row>
    <row r="4" spans="1:8" customHeight="1" ht="15" s="40" customFormat="1">
      <c r="A4" s="171">
        <v>1</v>
      </c>
      <c r="B4" s="171"/>
      <c r="C4" s="171" t="s">
        <v>14</v>
      </c>
      <c r="D4" s="171"/>
      <c r="E4" s="172"/>
      <c r="F4" s="171"/>
      <c r="G4" s="173"/>
    </row>
    <row r="5" spans="1:8" customHeight="1" ht="15" s="40" customFormat="1">
      <c r="A5" s="160" t="s">
        <v>15</v>
      </c>
      <c r="B5" s="188" t="s">
        <v>176</v>
      </c>
      <c r="C5" s="160" t="s">
        <v>177</v>
      </c>
      <c r="D5" s="161" t="s">
        <v>178</v>
      </c>
      <c r="E5" s="188" t="s">
        <v>179</v>
      </c>
      <c r="F5" s="188" t="s">
        <v>180</v>
      </c>
      <c r="G5" s="188" t="s">
        <v>181</v>
      </c>
    </row>
    <row r="6" spans="1:8" customHeight="1" ht="15.75" s="40" customFormat="1">
      <c r="A6" s="154" t="s">
        <v>182</v>
      </c>
      <c r="B6" s="174" t="s">
        <v>183</v>
      </c>
      <c r="C6" s="154" t="s">
        <v>17</v>
      </c>
      <c r="D6" s="155" t="s">
        <v>18</v>
      </c>
      <c r="E6" s="175">
        <v>1</v>
      </c>
      <c r="F6" s="176">
        <v>0.0</v>
      </c>
      <c r="G6" s="176">
        <v>0.0</v>
      </c>
    </row>
    <row r="7" spans="1:8" customHeight="1" ht="15.75" s="40" customFormat="1">
      <c r="A7" s="183"/>
      <c r="B7" s="183"/>
      <c r="C7" s="183"/>
      <c r="D7" s="183"/>
      <c r="E7" s="183"/>
      <c r="F7" s="183"/>
      <c r="G7" s="183"/>
    </row>
    <row r="8" spans="1:8" customHeight="1" ht="15" s="40" customFormat="1">
      <c r="A8" s="171">
        <v>2</v>
      </c>
      <c r="B8" s="171"/>
      <c r="C8" s="171" t="s">
        <v>184</v>
      </c>
      <c r="D8" s="171"/>
      <c r="E8" s="172"/>
      <c r="F8" s="171"/>
      <c r="G8" s="173"/>
    </row>
    <row r="9" spans="1:8" customHeight="1" ht="15" s="40" customFormat="1">
      <c r="A9" s="160" t="s">
        <v>21</v>
      </c>
      <c r="B9" s="188" t="s">
        <v>176</v>
      </c>
      <c r="C9" s="160" t="s">
        <v>177</v>
      </c>
      <c r="D9" s="161" t="s">
        <v>178</v>
      </c>
      <c r="E9" s="188" t="s">
        <v>179</v>
      </c>
      <c r="F9" s="188" t="s">
        <v>180</v>
      </c>
      <c r="G9" s="188" t="s">
        <v>181</v>
      </c>
    </row>
    <row r="10" spans="1:8" customHeight="1" ht="25.5" s="40" customFormat="1">
      <c r="A10" s="154" t="s">
        <v>182</v>
      </c>
      <c r="B10" s="174" t="s">
        <v>97</v>
      </c>
      <c r="C10" s="154" t="s">
        <v>98</v>
      </c>
      <c r="D10" s="155" t="s">
        <v>23</v>
      </c>
      <c r="E10" s="175">
        <v>1</v>
      </c>
      <c r="F10" s="176">
        <v>116.49</v>
      </c>
      <c r="G10" s="176">
        <v>116.49</v>
      </c>
    </row>
    <row r="11" spans="1:8" customHeight="1" ht="25.5" s="40" customFormat="1">
      <c r="A11" s="156" t="s">
        <v>185</v>
      </c>
      <c r="B11" s="177" t="s">
        <v>186</v>
      </c>
      <c r="C11" s="156" t="s">
        <v>187</v>
      </c>
      <c r="D11" s="157" t="s">
        <v>23</v>
      </c>
      <c r="E11" s="178">
        <v>1</v>
      </c>
      <c r="F11" s="179">
        <v>3.95</v>
      </c>
      <c r="G11" s="179">
        <v>3.95</v>
      </c>
    </row>
    <row r="12" spans="1:8" customHeight="1" ht="25.5" s="40" customFormat="1">
      <c r="A12" s="158" t="s">
        <v>188</v>
      </c>
      <c r="B12" s="180" t="s">
        <v>189</v>
      </c>
      <c r="C12" s="158" t="s">
        <v>190</v>
      </c>
      <c r="D12" s="159" t="s">
        <v>23</v>
      </c>
      <c r="E12" s="181">
        <v>1</v>
      </c>
      <c r="F12" s="182">
        <v>110.61</v>
      </c>
      <c r="G12" s="182">
        <v>110.61</v>
      </c>
    </row>
    <row r="13" spans="1:8" customHeight="1" ht="15" s="40" customFormat="1">
      <c r="A13" s="158" t="s">
        <v>188</v>
      </c>
      <c r="B13" s="180" t="s">
        <v>191</v>
      </c>
      <c r="C13" s="158" t="s">
        <v>192</v>
      </c>
      <c r="D13" s="159" t="s">
        <v>23</v>
      </c>
      <c r="E13" s="181">
        <v>1</v>
      </c>
      <c r="F13" s="182">
        <v>1.14</v>
      </c>
      <c r="G13" s="182">
        <v>1.14</v>
      </c>
    </row>
    <row r="14" spans="1:8" customHeight="1" ht="15" s="40" customFormat="1">
      <c r="A14" s="158" t="s">
        <v>188</v>
      </c>
      <c r="B14" s="180" t="s">
        <v>193</v>
      </c>
      <c r="C14" s="158" t="s">
        <v>194</v>
      </c>
      <c r="D14" s="159" t="s">
        <v>23</v>
      </c>
      <c r="E14" s="181">
        <v>1</v>
      </c>
      <c r="F14" s="182">
        <v>0.07</v>
      </c>
      <c r="G14" s="182">
        <v>0.07</v>
      </c>
    </row>
    <row r="15" spans="1:8" customHeight="1" ht="25.5" s="40" customFormat="1">
      <c r="A15" s="158" t="s">
        <v>188</v>
      </c>
      <c r="B15" s="180" t="s">
        <v>195</v>
      </c>
      <c r="C15" s="158" t="s">
        <v>196</v>
      </c>
      <c r="D15" s="159" t="s">
        <v>23</v>
      </c>
      <c r="E15" s="181">
        <v>1</v>
      </c>
      <c r="F15" s="182">
        <v>0.01</v>
      </c>
      <c r="G15" s="182">
        <v>0.01</v>
      </c>
    </row>
    <row r="16" spans="1:8" customHeight="1" ht="15.75" s="40" customFormat="1">
      <c r="A16" s="158" t="s">
        <v>188</v>
      </c>
      <c r="B16" s="180" t="s">
        <v>197</v>
      </c>
      <c r="C16" s="158" t="s">
        <v>198</v>
      </c>
      <c r="D16" s="159" t="s">
        <v>23</v>
      </c>
      <c r="E16" s="181">
        <v>1</v>
      </c>
      <c r="F16" s="182">
        <v>0.71</v>
      </c>
      <c r="G16" s="182">
        <v>0.71</v>
      </c>
    </row>
    <row r="17" spans="1:8" customHeight="1" ht="15.75" s="40" customFormat="1">
      <c r="A17" s="183"/>
      <c r="B17" s="183"/>
      <c r="C17" s="183"/>
      <c r="D17" s="183"/>
      <c r="E17" s="183"/>
      <c r="F17" s="183"/>
      <c r="G17" s="183"/>
    </row>
    <row r="18" spans="1:8" customHeight="1" ht="15" s="40" customFormat="1">
      <c r="A18" s="171">
        <v>3</v>
      </c>
      <c r="B18" s="171"/>
      <c r="C18" s="171" t="s">
        <v>99</v>
      </c>
      <c r="D18" s="171"/>
      <c r="E18" s="172"/>
      <c r="F18" s="171"/>
      <c r="G18" s="173"/>
    </row>
    <row r="19" spans="1:8" customHeight="1" ht="15" s="40" customFormat="1">
      <c r="A19" s="160" t="s">
        <v>26</v>
      </c>
      <c r="B19" s="188" t="s">
        <v>176</v>
      </c>
      <c r="C19" s="160" t="s">
        <v>177</v>
      </c>
      <c r="D19" s="161" t="s">
        <v>178</v>
      </c>
      <c r="E19" s="188" t="s">
        <v>179</v>
      </c>
      <c r="F19" s="188" t="s">
        <v>180</v>
      </c>
      <c r="G19" s="188" t="s">
        <v>181</v>
      </c>
    </row>
    <row r="20" spans="1:8" customHeight="1" ht="51" s="406" customFormat="1">
      <c r="A20" s="418" t="s">
        <v>182</v>
      </c>
      <c r="B20" s="419" t="s">
        <v>27</v>
      </c>
      <c r="C20" s="418" t="s">
        <v>28</v>
      </c>
      <c r="D20" s="420" t="s">
        <v>10</v>
      </c>
      <c r="E20" s="421">
        <v>1</v>
      </c>
      <c r="F20" s="422">
        <v>17743.05</v>
      </c>
      <c r="G20" s="422">
        <v>17743.05</v>
      </c>
    </row>
    <row r="21" spans="1:8" customHeight="1" ht="25.5" s="406" customFormat="1">
      <c r="A21" s="407" t="s">
        <v>185</v>
      </c>
      <c r="B21" s="411" t="s">
        <v>199</v>
      </c>
      <c r="C21" s="407" t="s">
        <v>200</v>
      </c>
      <c r="D21" s="408" t="s">
        <v>23</v>
      </c>
      <c r="E21" s="412">
        <v>2</v>
      </c>
      <c r="F21" s="413">
        <v>27.8</v>
      </c>
      <c r="G21" s="413">
        <v>55.6</v>
      </c>
    </row>
    <row r="22" spans="1:8" customHeight="1" ht="25.5" s="406" customFormat="1">
      <c r="A22" s="407" t="s">
        <v>185</v>
      </c>
      <c r="B22" s="411" t="s">
        <v>201</v>
      </c>
      <c r="C22" s="407" t="s">
        <v>202</v>
      </c>
      <c r="D22" s="408" t="s">
        <v>23</v>
      </c>
      <c r="E22" s="412">
        <v>2</v>
      </c>
      <c r="F22" s="413">
        <v>22.34</v>
      </c>
      <c r="G22" s="413">
        <v>44.68</v>
      </c>
    </row>
    <row r="23" spans="1:8" customHeight="1" ht="39" s="406" customFormat="1">
      <c r="A23" s="409" t="s">
        <v>188</v>
      </c>
      <c r="B23" s="414" t="s">
        <v>203</v>
      </c>
      <c r="C23" s="409" t="s">
        <v>204</v>
      </c>
      <c r="D23" s="410" t="s">
        <v>10</v>
      </c>
      <c r="E23" s="415">
        <v>1</v>
      </c>
      <c r="F23" s="416">
        <v>17642.77</v>
      </c>
      <c r="G23" s="416">
        <v>17642.77</v>
      </c>
    </row>
    <row r="24" spans="1:8" customHeight="1" ht="15.75" s="40" customFormat="1">
      <c r="A24" s="183"/>
      <c r="B24" s="183"/>
      <c r="C24" s="183"/>
      <c r="D24" s="183"/>
      <c r="E24" s="183"/>
      <c r="F24" s="183"/>
      <c r="G24" s="183"/>
    </row>
    <row r="25" spans="1:8" customHeight="1" ht="15" s="40" customFormat="1">
      <c r="A25" s="427" t="s">
        <v>205</v>
      </c>
      <c r="B25" s="435" t="s">
        <v>176</v>
      </c>
      <c r="C25" s="427" t="s">
        <v>177</v>
      </c>
      <c r="D25" s="428" t="s">
        <v>178</v>
      </c>
      <c r="E25" s="435" t="s">
        <v>179</v>
      </c>
      <c r="F25" s="435" t="s">
        <v>180</v>
      </c>
      <c r="G25" s="435" t="s">
        <v>181</v>
      </c>
    </row>
    <row r="26" spans="1:8" customHeight="1" ht="25.5" s="40" customFormat="1">
      <c r="A26" s="436" t="s">
        <v>182</v>
      </c>
      <c r="B26" s="437" t="s">
        <v>30</v>
      </c>
      <c r="C26" s="436" t="s">
        <v>31</v>
      </c>
      <c r="D26" s="438" t="s">
        <v>10</v>
      </c>
      <c r="E26" s="439">
        <v>1</v>
      </c>
      <c r="F26" s="440">
        <v>3526.34</v>
      </c>
      <c r="G26" s="440">
        <v>3526.34</v>
      </c>
    </row>
    <row r="27" spans="1:8" customHeight="1" ht="25.5" s="40" customFormat="1">
      <c r="A27" s="423" t="s">
        <v>185</v>
      </c>
      <c r="B27" s="429" t="s">
        <v>199</v>
      </c>
      <c r="C27" s="423" t="s">
        <v>200</v>
      </c>
      <c r="D27" s="424" t="s">
        <v>23</v>
      </c>
      <c r="E27" s="430">
        <v>1</v>
      </c>
      <c r="F27" s="431">
        <v>27.8</v>
      </c>
      <c r="G27" s="431">
        <v>27.8</v>
      </c>
    </row>
    <row r="28" spans="1:8" customHeight="1" ht="25.5" s="40" customFormat="1">
      <c r="A28" s="423" t="s">
        <v>185</v>
      </c>
      <c r="B28" s="429" t="s">
        <v>201</v>
      </c>
      <c r="C28" s="423" t="s">
        <v>202</v>
      </c>
      <c r="D28" s="424" t="s">
        <v>23</v>
      </c>
      <c r="E28" s="430">
        <v>1</v>
      </c>
      <c r="F28" s="431">
        <v>22.34</v>
      </c>
      <c r="G28" s="431">
        <v>22.34</v>
      </c>
    </row>
    <row r="29" spans="1:8" customHeight="1" ht="26.25" s="40" customFormat="1">
      <c r="A29" s="425" t="s">
        <v>188</v>
      </c>
      <c r="B29" s="432" t="s">
        <v>206</v>
      </c>
      <c r="C29" s="425" t="s">
        <v>207</v>
      </c>
      <c r="D29" s="426" t="s">
        <v>10</v>
      </c>
      <c r="E29" s="433">
        <v>1</v>
      </c>
      <c r="F29" s="434">
        <v>3476.2</v>
      </c>
      <c r="G29" s="434">
        <v>3476.2</v>
      </c>
    </row>
    <row r="30" spans="1:8" customHeight="1" ht="15.75" s="40" customFormat="1">
      <c r="A30" s="183"/>
      <c r="B30" s="183"/>
      <c r="C30" s="183"/>
      <c r="D30" s="183"/>
      <c r="E30" s="183"/>
      <c r="F30" s="183"/>
      <c r="G30" s="183"/>
    </row>
    <row r="31" spans="1:8" customHeight="1" ht="15" s="40" customFormat="1">
      <c r="A31" s="160" t="s">
        <v>208</v>
      </c>
      <c r="B31" s="188" t="s">
        <v>176</v>
      </c>
      <c r="C31" s="160" t="s">
        <v>177</v>
      </c>
      <c r="D31" s="161" t="s">
        <v>178</v>
      </c>
      <c r="E31" s="188" t="s">
        <v>179</v>
      </c>
      <c r="F31" s="188" t="s">
        <v>180</v>
      </c>
      <c r="G31" s="188" t="s">
        <v>181</v>
      </c>
    </row>
    <row r="32" spans="1:8" customHeight="1" ht="25.5" s="40" customFormat="1">
      <c r="A32" s="154" t="s">
        <v>182</v>
      </c>
      <c r="B32" s="174" t="s">
        <v>33</v>
      </c>
      <c r="C32" s="154" t="s">
        <v>34</v>
      </c>
      <c r="D32" s="155" t="s">
        <v>35</v>
      </c>
      <c r="E32" s="175">
        <v>1</v>
      </c>
      <c r="F32" s="176">
        <v>127.14</v>
      </c>
      <c r="G32" s="176">
        <v>127.14</v>
      </c>
    </row>
    <row r="33" spans="1:8" customHeight="1" ht="25.5" s="40" customFormat="1">
      <c r="A33" s="156" t="s">
        <v>185</v>
      </c>
      <c r="B33" s="177" t="s">
        <v>199</v>
      </c>
      <c r="C33" s="156" t="s">
        <v>200</v>
      </c>
      <c r="D33" s="157" t="s">
        <v>23</v>
      </c>
      <c r="E33" s="178">
        <v>0.31</v>
      </c>
      <c r="F33" s="179">
        <v>27.8</v>
      </c>
      <c r="G33" s="179">
        <v>8.61</v>
      </c>
    </row>
    <row r="34" spans="1:8" customHeight="1" ht="25.5" s="40" customFormat="1">
      <c r="A34" s="156" t="s">
        <v>185</v>
      </c>
      <c r="B34" s="177" t="s">
        <v>201</v>
      </c>
      <c r="C34" s="156" t="s">
        <v>202</v>
      </c>
      <c r="D34" s="157" t="s">
        <v>23</v>
      </c>
      <c r="E34" s="178">
        <v>0.31</v>
      </c>
      <c r="F34" s="179">
        <v>22.34</v>
      </c>
      <c r="G34" s="179">
        <v>6.92</v>
      </c>
    </row>
    <row r="35" spans="1:8" customHeight="1" ht="15.75" s="40" customFormat="1">
      <c r="A35" s="158" t="s">
        <v>188</v>
      </c>
      <c r="B35" s="180" t="s">
        <v>209</v>
      </c>
      <c r="C35" s="158" t="s">
        <v>210</v>
      </c>
      <c r="D35" s="159" t="s">
        <v>35</v>
      </c>
      <c r="E35" s="181">
        <v>1</v>
      </c>
      <c r="F35" s="182">
        <v>111.61</v>
      </c>
      <c r="G35" s="182">
        <v>111.61</v>
      </c>
    </row>
    <row r="36" spans="1:8" customHeight="1" ht="15.75" s="40" customFormat="1">
      <c r="A36" s="183"/>
      <c r="B36" s="183"/>
      <c r="C36" s="183"/>
      <c r="D36" s="183"/>
      <c r="E36" s="183"/>
      <c r="F36" s="183"/>
      <c r="G36" s="183"/>
    </row>
    <row r="37" spans="1:8" customHeight="1" ht="15" s="40" customFormat="1">
      <c r="A37" s="160" t="s">
        <v>211</v>
      </c>
      <c r="B37" s="188" t="s">
        <v>176</v>
      </c>
      <c r="C37" s="160" t="s">
        <v>177</v>
      </c>
      <c r="D37" s="161" t="s">
        <v>178</v>
      </c>
      <c r="E37" s="188" t="s">
        <v>179</v>
      </c>
      <c r="F37" s="188" t="s">
        <v>180</v>
      </c>
      <c r="G37" s="188" t="s">
        <v>181</v>
      </c>
    </row>
    <row r="38" spans="1:8" customHeight="1" ht="25.5" s="40" customFormat="1">
      <c r="A38" s="154" t="s">
        <v>182</v>
      </c>
      <c r="B38" s="174" t="s">
        <v>102</v>
      </c>
      <c r="C38" s="154" t="s">
        <v>37</v>
      </c>
      <c r="D38" s="155" t="s">
        <v>10</v>
      </c>
      <c r="E38" s="175">
        <v>1</v>
      </c>
      <c r="F38" s="176">
        <v>28.09</v>
      </c>
      <c r="G38" s="176">
        <v>28.09</v>
      </c>
    </row>
    <row r="39" spans="1:8" customHeight="1" ht="25.5" s="40" customFormat="1">
      <c r="A39" s="156" t="s">
        <v>185</v>
      </c>
      <c r="B39" s="177" t="s">
        <v>201</v>
      </c>
      <c r="C39" s="156" t="s">
        <v>202</v>
      </c>
      <c r="D39" s="157" t="s">
        <v>23</v>
      </c>
      <c r="E39" s="178">
        <v>0.0748</v>
      </c>
      <c r="F39" s="179">
        <v>22.34</v>
      </c>
      <c r="G39" s="179">
        <v>1.67</v>
      </c>
    </row>
    <row r="40" spans="1:8" customHeight="1" ht="25.5" s="40" customFormat="1">
      <c r="A40" s="156" t="s">
        <v>185</v>
      </c>
      <c r="B40" s="177" t="s">
        <v>199</v>
      </c>
      <c r="C40" s="156" t="s">
        <v>200</v>
      </c>
      <c r="D40" s="157" t="s">
        <v>23</v>
      </c>
      <c r="E40" s="178">
        <v>0.1795</v>
      </c>
      <c r="F40" s="179">
        <v>27.8</v>
      </c>
      <c r="G40" s="179">
        <v>4.99</v>
      </c>
    </row>
    <row r="41" spans="1:8" customHeight="1" ht="26.25" s="40" customFormat="1">
      <c r="A41" s="158" t="s">
        <v>188</v>
      </c>
      <c r="B41" s="180" t="s">
        <v>212</v>
      </c>
      <c r="C41" s="158" t="s">
        <v>213</v>
      </c>
      <c r="D41" s="159" t="s">
        <v>10</v>
      </c>
      <c r="E41" s="181">
        <v>1</v>
      </c>
      <c r="F41" s="182">
        <v>21.43</v>
      </c>
      <c r="G41" s="182">
        <v>21.43</v>
      </c>
    </row>
    <row r="42" spans="1:8" customHeight="1" ht="15.75" s="40" customFormat="1">
      <c r="A42" s="183"/>
      <c r="B42" s="183"/>
      <c r="C42" s="183"/>
      <c r="D42" s="183"/>
      <c r="E42" s="183"/>
      <c r="F42" s="183"/>
      <c r="G42" s="183"/>
    </row>
    <row r="43" spans="1:8" customHeight="1" ht="15" s="40" customFormat="1">
      <c r="A43" s="160" t="s">
        <v>214</v>
      </c>
      <c r="B43" s="188" t="s">
        <v>176</v>
      </c>
      <c r="C43" s="160" t="s">
        <v>177</v>
      </c>
      <c r="D43" s="161" t="s">
        <v>178</v>
      </c>
      <c r="E43" s="188" t="s">
        <v>179</v>
      </c>
      <c r="F43" s="188" t="s">
        <v>180</v>
      </c>
      <c r="G43" s="188" t="s">
        <v>181</v>
      </c>
    </row>
    <row r="44" spans="1:8" customHeight="1" ht="25.5" s="40" customFormat="1">
      <c r="A44" s="154" t="s">
        <v>182</v>
      </c>
      <c r="B44" s="174" t="s">
        <v>103</v>
      </c>
      <c r="C44" s="154" t="s">
        <v>39</v>
      </c>
      <c r="D44" s="155" t="s">
        <v>10</v>
      </c>
      <c r="E44" s="175">
        <v>1</v>
      </c>
      <c r="F44" s="176">
        <v>203.61</v>
      </c>
      <c r="G44" s="176">
        <v>203.61</v>
      </c>
    </row>
    <row r="45" spans="1:8" customHeight="1" ht="25.5" s="40" customFormat="1">
      <c r="A45" s="156" t="s">
        <v>185</v>
      </c>
      <c r="B45" s="177" t="s">
        <v>215</v>
      </c>
      <c r="C45" s="156" t="s">
        <v>216</v>
      </c>
      <c r="D45" s="157" t="s">
        <v>23</v>
      </c>
      <c r="E45" s="178">
        <v>0.4574</v>
      </c>
      <c r="F45" s="179">
        <v>21.34</v>
      </c>
      <c r="G45" s="179">
        <v>9.76</v>
      </c>
    </row>
    <row r="46" spans="1:8" customHeight="1" ht="25.5" s="40" customFormat="1">
      <c r="A46" s="156" t="s">
        <v>185</v>
      </c>
      <c r="B46" s="177" t="s">
        <v>217</v>
      </c>
      <c r="C46" s="156" t="s">
        <v>218</v>
      </c>
      <c r="D46" s="157" t="s">
        <v>23</v>
      </c>
      <c r="E46" s="178">
        <v>0.4574</v>
      </c>
      <c r="F46" s="179">
        <v>26.7</v>
      </c>
      <c r="G46" s="179">
        <v>12.21</v>
      </c>
    </row>
    <row r="47" spans="1:8" customHeight="1" ht="25.5" s="40" customFormat="1">
      <c r="A47" s="158" t="s">
        <v>188</v>
      </c>
      <c r="B47" s="180" t="s">
        <v>219</v>
      </c>
      <c r="C47" s="158" t="s">
        <v>220</v>
      </c>
      <c r="D47" s="159" t="s">
        <v>10</v>
      </c>
      <c r="E47" s="181">
        <v>2</v>
      </c>
      <c r="F47" s="182">
        <v>0.82</v>
      </c>
      <c r="G47" s="182">
        <v>1.64</v>
      </c>
    </row>
    <row r="48" spans="1:8" customHeight="1" ht="26.25" s="40" customFormat="1">
      <c r="A48" s="158" t="s">
        <v>188</v>
      </c>
      <c r="B48" s="180" t="s">
        <v>221</v>
      </c>
      <c r="C48" s="158" t="s">
        <v>222</v>
      </c>
      <c r="D48" s="159" t="s">
        <v>10</v>
      </c>
      <c r="E48" s="181">
        <v>1</v>
      </c>
      <c r="F48" s="182">
        <v>180</v>
      </c>
      <c r="G48" s="182">
        <v>180</v>
      </c>
    </row>
    <row r="49" spans="1:8" customHeight="1" ht="15.75" s="40" customFormat="1">
      <c r="A49" s="183"/>
      <c r="B49" s="183"/>
      <c r="C49" s="183"/>
      <c r="D49" s="183"/>
      <c r="E49" s="183"/>
      <c r="F49" s="183"/>
      <c r="G49" s="183"/>
    </row>
    <row r="50" spans="1:8" customHeight="1" ht="15" s="40" customFormat="1">
      <c r="A50" s="160" t="s">
        <v>223</v>
      </c>
      <c r="B50" s="188" t="s">
        <v>176</v>
      </c>
      <c r="C50" s="160" t="s">
        <v>177</v>
      </c>
      <c r="D50" s="161" t="s">
        <v>178</v>
      </c>
      <c r="E50" s="188" t="s">
        <v>179</v>
      </c>
      <c r="F50" s="188" t="s">
        <v>180</v>
      </c>
      <c r="G50" s="188" t="s">
        <v>181</v>
      </c>
    </row>
    <row r="51" spans="1:8" customHeight="1" ht="25.5" s="40" customFormat="1">
      <c r="A51" s="154" t="s">
        <v>182</v>
      </c>
      <c r="B51" s="174" t="s">
        <v>224</v>
      </c>
      <c r="C51" s="154" t="s">
        <v>41</v>
      </c>
      <c r="D51" s="155" t="s">
        <v>35</v>
      </c>
      <c r="E51" s="175">
        <v>1</v>
      </c>
      <c r="F51" s="176">
        <v>3.9</v>
      </c>
      <c r="G51" s="176">
        <v>3.9</v>
      </c>
    </row>
    <row r="52" spans="1:8" customHeight="1" ht="25.5" s="40" customFormat="1">
      <c r="A52" s="156" t="s">
        <v>185</v>
      </c>
      <c r="B52" s="177" t="s">
        <v>201</v>
      </c>
      <c r="C52" s="156" t="s">
        <v>202</v>
      </c>
      <c r="D52" s="157" t="s">
        <v>23</v>
      </c>
      <c r="E52" s="178">
        <v>0.03</v>
      </c>
      <c r="F52" s="179">
        <v>22.34</v>
      </c>
      <c r="G52" s="179">
        <v>0.64</v>
      </c>
    </row>
    <row r="53" spans="1:8" customHeight="1" ht="25.5" s="40" customFormat="1">
      <c r="A53" s="156" t="s">
        <v>185</v>
      </c>
      <c r="B53" s="177" t="s">
        <v>199</v>
      </c>
      <c r="C53" s="156" t="s">
        <v>200</v>
      </c>
      <c r="D53" s="157" t="s">
        <v>23</v>
      </c>
      <c r="E53" s="178">
        <v>0.03</v>
      </c>
      <c r="F53" s="179">
        <v>27.8</v>
      </c>
      <c r="G53" s="179">
        <v>0.8</v>
      </c>
    </row>
    <row r="54" spans="1:8" customHeight="1" ht="25.5" s="40" customFormat="1">
      <c r="A54" s="158" t="s">
        <v>188</v>
      </c>
      <c r="B54" s="180" t="s">
        <v>225</v>
      </c>
      <c r="C54" s="158" t="s">
        <v>226</v>
      </c>
      <c r="D54" s="159" t="s">
        <v>35</v>
      </c>
      <c r="E54" s="181">
        <v>1.19</v>
      </c>
      <c r="F54" s="182">
        <v>1.96</v>
      </c>
      <c r="G54" s="182">
        <v>2.43</v>
      </c>
    </row>
    <row r="55" spans="1:8" customHeight="1" ht="15.75" s="40" customFormat="1">
      <c r="A55" s="158" t="s">
        <v>188</v>
      </c>
      <c r="B55" s="180" t="s">
        <v>227</v>
      </c>
      <c r="C55" s="158" t="s">
        <v>228</v>
      </c>
      <c r="D55" s="159" t="s">
        <v>10</v>
      </c>
      <c r="E55" s="181">
        <v>0.009</v>
      </c>
      <c r="F55" s="182">
        <v>3.4</v>
      </c>
      <c r="G55" s="182">
        <v>0.03</v>
      </c>
    </row>
    <row r="56" spans="1:8" customHeight="1" ht="15.75" s="241" customFormat="1">
      <c r="A56" s="246"/>
      <c r="B56" s="246"/>
      <c r="C56" s="246"/>
      <c r="D56" s="246"/>
      <c r="E56" s="246"/>
      <c r="F56" s="246"/>
      <c r="G56" s="246"/>
    </row>
    <row r="57" spans="1:8" customHeight="1" ht="15" s="241" customFormat="1">
      <c r="A57" s="253" t="s">
        <v>229</v>
      </c>
      <c r="B57" s="264" t="s">
        <v>176</v>
      </c>
      <c r="C57" s="253" t="s">
        <v>177</v>
      </c>
      <c r="D57" s="254" t="s">
        <v>178</v>
      </c>
      <c r="E57" s="264" t="s">
        <v>179</v>
      </c>
      <c r="F57" s="264" t="s">
        <v>180</v>
      </c>
      <c r="G57" s="264" t="s">
        <v>181</v>
      </c>
    </row>
    <row r="58" spans="1:8" customHeight="1" ht="51" s="241" customFormat="1">
      <c r="A58" s="247" t="s">
        <v>182</v>
      </c>
      <c r="B58" s="255" t="s">
        <v>224</v>
      </c>
      <c r="C58" s="247" t="s">
        <v>44</v>
      </c>
      <c r="D58" s="248" t="s">
        <v>230</v>
      </c>
      <c r="E58" s="256">
        <v>1</v>
      </c>
      <c r="F58" s="257">
        <v>422.26</v>
      </c>
      <c r="G58" s="257">
        <v>422.26</v>
      </c>
    </row>
    <row r="59" spans="1:8" customHeight="1" ht="25.5" s="241" customFormat="1">
      <c r="A59" s="249" t="s">
        <v>185</v>
      </c>
      <c r="B59" s="258" t="s">
        <v>231</v>
      </c>
      <c r="C59" s="249" t="s">
        <v>232</v>
      </c>
      <c r="D59" s="250" t="s">
        <v>233</v>
      </c>
      <c r="E59" s="259">
        <v>24.45</v>
      </c>
      <c r="F59" s="260">
        <v>8.8</v>
      </c>
      <c r="G59" s="260">
        <v>215.16</v>
      </c>
    </row>
    <row r="60" spans="1:8" customHeight="1" ht="25.5" s="241" customFormat="1">
      <c r="A60" s="251" t="s">
        <v>188</v>
      </c>
      <c r="B60" s="261" t="s">
        <v>225</v>
      </c>
      <c r="C60" s="251" t="s">
        <v>234</v>
      </c>
      <c r="D60" s="252" t="s">
        <v>35</v>
      </c>
      <c r="E60" s="262">
        <v>13</v>
      </c>
      <c r="F60" s="263">
        <v>10.723</v>
      </c>
      <c r="G60" s="263">
        <v>139.36</v>
      </c>
    </row>
    <row r="61" spans="1:8" customHeight="1" ht="15.75" s="241" customFormat="1">
      <c r="A61" s="251" t="s">
        <v>188</v>
      </c>
      <c r="B61" s="261" t="s">
        <v>227</v>
      </c>
      <c r="C61" s="251" t="s">
        <v>235</v>
      </c>
      <c r="D61" s="252" t="s">
        <v>35</v>
      </c>
      <c r="E61" s="262">
        <v>4.2</v>
      </c>
      <c r="F61" s="263">
        <v>16.13</v>
      </c>
      <c r="G61" s="263">
        <v>67.74</v>
      </c>
    </row>
    <row r="62" spans="1:8" customHeight="1" ht="15.75" s="40" customFormat="1">
      <c r="A62" s="183"/>
      <c r="B62" s="183"/>
      <c r="C62" s="183"/>
      <c r="D62" s="183"/>
      <c r="E62" s="183"/>
      <c r="F62" s="183"/>
      <c r="G62" s="183"/>
    </row>
    <row r="63" spans="1:8" customHeight="1" ht="15.75" s="40" customFormat="1">
      <c r="A63" s="171">
        <v>4</v>
      </c>
      <c r="B63" s="171"/>
      <c r="C63" s="171" t="s">
        <v>46</v>
      </c>
      <c r="D63" s="171"/>
      <c r="E63" s="172"/>
      <c r="F63" s="171"/>
      <c r="G63" s="173"/>
    </row>
    <row r="64" spans="1:8" customHeight="1" ht="15.75" s="40" customFormat="1">
      <c r="A64" s="183"/>
      <c r="B64" s="183"/>
      <c r="C64" s="183"/>
      <c r="D64" s="183"/>
      <c r="E64" s="183"/>
      <c r="F64" s="183"/>
      <c r="G64" s="183"/>
    </row>
    <row r="65" spans="1:8" customHeight="1" ht="15" s="40" customFormat="1">
      <c r="A65" s="160" t="s">
        <v>236</v>
      </c>
      <c r="B65" s="188" t="s">
        <v>176</v>
      </c>
      <c r="C65" s="160" t="s">
        <v>177</v>
      </c>
      <c r="D65" s="161" t="s">
        <v>178</v>
      </c>
      <c r="E65" s="188" t="s">
        <v>179</v>
      </c>
      <c r="F65" s="188" t="s">
        <v>180</v>
      </c>
      <c r="G65" s="188" t="s">
        <v>181</v>
      </c>
    </row>
    <row r="66" spans="1:8" customHeight="1" ht="25.5" s="40" customFormat="1">
      <c r="A66" s="443" t="s">
        <v>182</v>
      </c>
      <c r="B66" s="444">
        <v>2477</v>
      </c>
      <c r="C66" s="443" t="s">
        <v>48</v>
      </c>
      <c r="D66" s="445" t="s">
        <v>10</v>
      </c>
      <c r="E66" s="446">
        <v>1</v>
      </c>
      <c r="F66" s="447">
        <v>5198.96</v>
      </c>
      <c r="G66" s="447">
        <v>5219.438</v>
      </c>
    </row>
    <row r="67" spans="1:8" customHeight="1" ht="51" s="40" customFormat="1">
      <c r="A67" s="448" t="s">
        <v>185</v>
      </c>
      <c r="B67" s="450" t="s">
        <v>237</v>
      </c>
      <c r="C67" s="448" t="s">
        <v>238</v>
      </c>
      <c r="D67" s="449" t="s">
        <v>239</v>
      </c>
      <c r="E67" s="451">
        <v>2</v>
      </c>
      <c r="F67" s="452">
        <v>199.84</v>
      </c>
      <c r="G67" s="452">
        <v>399.68</v>
      </c>
    </row>
    <row r="68" spans="1:8" customHeight="1" ht="25.5" s="40" customFormat="1">
      <c r="A68" s="448" t="s">
        <v>185</v>
      </c>
      <c r="B68" s="450">
        <v>103670</v>
      </c>
      <c r="C68" s="448" t="s">
        <v>240</v>
      </c>
      <c r="D68" s="449" t="s">
        <v>241</v>
      </c>
      <c r="E68" s="451">
        <v>0.2</v>
      </c>
      <c r="F68" s="452">
        <v>281.76</v>
      </c>
      <c r="G68" s="452">
        <v>56.352</v>
      </c>
    </row>
    <row r="69" spans="1:8" customHeight="1" ht="25.5" s="210" customFormat="1">
      <c r="A69" s="448" t="s">
        <v>185</v>
      </c>
      <c r="B69" s="450" t="s">
        <v>242</v>
      </c>
      <c r="C69" s="448" t="s">
        <v>243</v>
      </c>
      <c r="D69" s="449" t="s">
        <v>241</v>
      </c>
      <c r="E69" s="451">
        <v>0.2</v>
      </c>
      <c r="F69" s="452">
        <v>430.38</v>
      </c>
      <c r="G69" s="452">
        <v>86.076</v>
      </c>
    </row>
    <row r="70" spans="1:8" customHeight="1" ht="25.5" s="442" customFormat="1">
      <c r="A70" s="448" t="s">
        <v>185</v>
      </c>
      <c r="B70" s="450" t="s">
        <v>244</v>
      </c>
      <c r="C70" s="448" t="s">
        <v>245</v>
      </c>
      <c r="D70" s="449" t="s">
        <v>23</v>
      </c>
      <c r="E70" s="451">
        <v>6</v>
      </c>
      <c r="F70" s="452">
        <v>19.76</v>
      </c>
      <c r="G70" s="452">
        <v>118.56</v>
      </c>
    </row>
    <row r="71" spans="1:8" customHeight="1" ht="25.5" s="40" customFormat="1">
      <c r="A71" s="448" t="s">
        <v>185</v>
      </c>
      <c r="B71" s="450">
        <v>88309</v>
      </c>
      <c r="C71" s="448" t="s">
        <v>246</v>
      </c>
      <c r="D71" s="449" t="s">
        <v>23</v>
      </c>
      <c r="E71" s="451">
        <v>6</v>
      </c>
      <c r="F71" s="452">
        <v>27.45</v>
      </c>
      <c r="G71" s="452">
        <v>164.7</v>
      </c>
    </row>
    <row r="72" spans="1:8" customHeight="1" ht="26.25" s="40" customFormat="1">
      <c r="A72" s="453" t="s">
        <v>188</v>
      </c>
      <c r="B72" s="455" t="s">
        <v>247</v>
      </c>
      <c r="C72" s="453" t="s">
        <v>248</v>
      </c>
      <c r="D72" s="454" t="s">
        <v>10</v>
      </c>
      <c r="E72" s="456">
        <v>1</v>
      </c>
      <c r="F72" s="457">
        <v>4394.07</v>
      </c>
      <c r="G72" s="457">
        <v>4394.07</v>
      </c>
    </row>
    <row r="73" spans="1:8" customHeight="1" ht="15.75" s="40" customFormat="1">
      <c r="A73" s="441"/>
      <c r="B73" s="441"/>
      <c r="C73" s="441"/>
      <c r="D73" s="441"/>
      <c r="E73" s="441"/>
      <c r="F73" s="441"/>
      <c r="G73" s="441"/>
    </row>
    <row r="74" spans="1:8" customHeight="1" ht="15" s="40" customFormat="1">
      <c r="A74" s="160" t="s">
        <v>249</v>
      </c>
      <c r="B74" s="188" t="s">
        <v>176</v>
      </c>
      <c r="C74" s="160" t="s">
        <v>177</v>
      </c>
      <c r="D74" s="161" t="s">
        <v>178</v>
      </c>
      <c r="E74" s="188" t="s">
        <v>179</v>
      </c>
      <c r="F74" s="188" t="s">
        <v>180</v>
      </c>
      <c r="G74" s="188" t="s">
        <v>181</v>
      </c>
    </row>
    <row r="75" spans="1:8" customHeight="1" ht="25.5" s="40" customFormat="1">
      <c r="A75" s="154" t="s">
        <v>182</v>
      </c>
      <c r="B75" s="174" t="s">
        <v>109</v>
      </c>
      <c r="C75" s="154" t="s">
        <v>50</v>
      </c>
      <c r="D75" s="155" t="s">
        <v>10</v>
      </c>
      <c r="E75" s="175">
        <v>1</v>
      </c>
      <c r="F75" s="176">
        <v>56.54</v>
      </c>
      <c r="G75" s="176">
        <v>56.54</v>
      </c>
    </row>
    <row r="76" spans="1:8" customHeight="1" ht="25.5" s="40" customFormat="1">
      <c r="A76" s="156" t="s">
        <v>185</v>
      </c>
      <c r="B76" s="177" t="s">
        <v>201</v>
      </c>
      <c r="C76" s="156" t="s">
        <v>202</v>
      </c>
      <c r="D76" s="157" t="s">
        <v>23</v>
      </c>
      <c r="E76" s="178">
        <v>0.4436</v>
      </c>
      <c r="F76" s="179">
        <v>22.34</v>
      </c>
      <c r="G76" s="179">
        <v>9.91</v>
      </c>
    </row>
    <row r="77" spans="1:8" customHeight="1" ht="25.5" s="40" customFormat="1">
      <c r="A77" s="156" t="s">
        <v>185</v>
      </c>
      <c r="B77" s="177" t="s">
        <v>199</v>
      </c>
      <c r="C77" s="156" t="s">
        <v>200</v>
      </c>
      <c r="D77" s="157" t="s">
        <v>23</v>
      </c>
      <c r="E77" s="178">
        <v>0.4436</v>
      </c>
      <c r="F77" s="179">
        <v>27.8</v>
      </c>
      <c r="G77" s="179">
        <v>12.33</v>
      </c>
    </row>
    <row r="78" spans="1:8" customHeight="1" ht="26.25" s="40" customFormat="1">
      <c r="A78" s="158" t="s">
        <v>188</v>
      </c>
      <c r="B78" s="180" t="s">
        <v>250</v>
      </c>
      <c r="C78" s="158" t="s">
        <v>251</v>
      </c>
      <c r="D78" s="159" t="s">
        <v>10</v>
      </c>
      <c r="E78" s="181">
        <v>1</v>
      </c>
      <c r="F78" s="182">
        <v>34.3</v>
      </c>
      <c r="G78" s="182">
        <v>34.3</v>
      </c>
    </row>
    <row r="79" spans="1:8" customHeight="1" ht="15.75" s="40" customFormat="1">
      <c r="A79" s="183"/>
      <c r="B79" s="183"/>
      <c r="C79" s="183"/>
      <c r="D79" s="183"/>
      <c r="E79" s="183"/>
      <c r="F79" s="183"/>
      <c r="G79" s="183"/>
    </row>
    <row r="80" spans="1:8" customHeight="1" ht="15" s="40" customFormat="1">
      <c r="A80" s="160" t="s">
        <v>252</v>
      </c>
      <c r="B80" s="188" t="s">
        <v>176</v>
      </c>
      <c r="C80" s="160" t="s">
        <v>177</v>
      </c>
      <c r="D80" s="161" t="s">
        <v>178</v>
      </c>
      <c r="E80" s="188" t="s">
        <v>179</v>
      </c>
      <c r="F80" s="188" t="s">
        <v>180</v>
      </c>
      <c r="G80" s="188" t="s">
        <v>181</v>
      </c>
    </row>
    <row r="81" spans="1:8" customHeight="1" ht="25.5" s="40" customFormat="1">
      <c r="A81" s="478" t="s">
        <v>182</v>
      </c>
      <c r="B81" s="479" t="s">
        <v>52</v>
      </c>
      <c r="C81" s="478" t="s">
        <v>53</v>
      </c>
      <c r="D81" s="480" t="s">
        <v>35</v>
      </c>
      <c r="E81" s="481">
        <v>1</v>
      </c>
      <c r="F81" s="482">
        <v>17.49</v>
      </c>
      <c r="G81" s="482">
        <v>17.49</v>
      </c>
    </row>
    <row r="82" spans="1:8" customHeight="1" ht="25.5" s="40" customFormat="1">
      <c r="A82" s="461" t="s">
        <v>185</v>
      </c>
      <c r="B82" s="470" t="s">
        <v>199</v>
      </c>
      <c r="C82" s="461" t="s">
        <v>200</v>
      </c>
      <c r="D82" s="462" t="s">
        <v>23</v>
      </c>
      <c r="E82" s="471">
        <v>0.105</v>
      </c>
      <c r="F82" s="472">
        <v>24.74</v>
      </c>
      <c r="G82" s="472">
        <v>2.91</v>
      </c>
    </row>
    <row r="83" spans="1:8" customHeight="1" ht="25.5" s="40" customFormat="1">
      <c r="A83" s="461" t="s">
        <v>185</v>
      </c>
      <c r="B83" s="470" t="s">
        <v>201</v>
      </c>
      <c r="C83" s="461" t="s">
        <v>202</v>
      </c>
      <c r="D83" s="462" t="s">
        <v>23</v>
      </c>
      <c r="E83" s="471">
        <v>0.105</v>
      </c>
      <c r="F83" s="472">
        <v>20.02</v>
      </c>
      <c r="G83" s="472">
        <v>2.34</v>
      </c>
    </row>
    <row r="84" spans="1:8" customHeight="1" ht="26.25" s="40" customFormat="1">
      <c r="A84" s="463" t="s">
        <v>188</v>
      </c>
      <c r="B84" s="473" t="s">
        <v>253</v>
      </c>
      <c r="C84" s="463" t="s">
        <v>254</v>
      </c>
      <c r="D84" s="464" t="s">
        <v>35</v>
      </c>
      <c r="E84" s="474">
        <v>1.05</v>
      </c>
      <c r="F84" s="475" t="s">
        <v>255</v>
      </c>
      <c r="G84" s="475">
        <v>12.24</v>
      </c>
    </row>
    <row r="85" spans="1:8" customHeight="1" ht="15.75">
      <c r="A85" s="476"/>
      <c r="B85" s="476"/>
      <c r="C85" s="476"/>
      <c r="D85" s="476"/>
      <c r="E85" s="476"/>
      <c r="F85" s="476"/>
      <c r="G85" s="476"/>
    </row>
    <row r="86" spans="1:8" customHeight="1" ht="15">
      <c r="A86" s="465" t="s">
        <v>256</v>
      </c>
      <c r="B86" s="477" t="s">
        <v>176</v>
      </c>
      <c r="C86" s="465" t="s">
        <v>177</v>
      </c>
      <c r="D86" s="466" t="s">
        <v>178</v>
      </c>
      <c r="E86" s="477" t="s">
        <v>179</v>
      </c>
      <c r="F86" s="477" t="s">
        <v>180</v>
      </c>
      <c r="G86" s="477" t="s">
        <v>181</v>
      </c>
    </row>
    <row r="87" spans="1:8" customHeight="1" ht="76.5">
      <c r="A87" s="459" t="s">
        <v>182</v>
      </c>
      <c r="B87" s="467" t="s">
        <v>55</v>
      </c>
      <c r="C87" s="459" t="s">
        <v>110</v>
      </c>
      <c r="D87" s="460" t="s">
        <v>10</v>
      </c>
      <c r="E87" s="468">
        <v>1</v>
      </c>
      <c r="F87" s="469">
        <f>G87</f>
        <v>42282.48</v>
      </c>
      <c r="G87" s="469">
        <f>SUM(G88:G91)</f>
        <v>42282.48</v>
      </c>
    </row>
    <row r="88" spans="1:8" customHeight="1" ht="51">
      <c r="A88" s="461" t="s">
        <v>185</v>
      </c>
      <c r="B88" s="470" t="s">
        <v>257</v>
      </c>
      <c r="C88" s="461" t="s">
        <v>258</v>
      </c>
      <c r="D88" s="462" t="s">
        <v>239</v>
      </c>
      <c r="E88" s="471">
        <v>0.2146</v>
      </c>
      <c r="F88" s="472">
        <v>234.89</v>
      </c>
      <c r="G88" s="472">
        <v>59.5</v>
      </c>
      <c r="H88" s="458"/>
    </row>
    <row r="89" spans="1:8" customHeight="1" ht="25.5">
      <c r="A89" s="461" t="s">
        <v>185</v>
      </c>
      <c r="B89" s="470" t="s">
        <v>201</v>
      </c>
      <c r="C89" s="461" t="s">
        <v>202</v>
      </c>
      <c r="D89" s="462" t="s">
        <v>23</v>
      </c>
      <c r="E89" s="471">
        <v>9.0967</v>
      </c>
      <c r="F89" s="472">
        <v>22.34</v>
      </c>
      <c r="G89" s="472">
        <v>208.51</v>
      </c>
    </row>
    <row r="90" spans="1:8" customHeight="1" ht="25.5">
      <c r="A90" s="461" t="s">
        <v>185</v>
      </c>
      <c r="B90" s="470" t="s">
        <v>199</v>
      </c>
      <c r="C90" s="461" t="s">
        <v>200</v>
      </c>
      <c r="D90" s="462" t="s">
        <v>23</v>
      </c>
      <c r="E90" s="471">
        <v>9.0967</v>
      </c>
      <c r="F90" s="472">
        <v>27.8</v>
      </c>
      <c r="G90" s="472">
        <v>259.47</v>
      </c>
    </row>
    <row r="91" spans="1:8" customHeight="1" ht="64.5">
      <c r="A91" s="463" t="s">
        <v>188</v>
      </c>
      <c r="B91" s="473" t="s">
        <v>259</v>
      </c>
      <c r="C91" s="463" t="s">
        <v>260</v>
      </c>
      <c r="D91" s="464" t="s">
        <v>10</v>
      </c>
      <c r="E91" s="474">
        <v>1</v>
      </c>
      <c r="F91" s="475">
        <v>41755</v>
      </c>
      <c r="G91" s="475">
        <v>41755</v>
      </c>
    </row>
    <row r="92" spans="1:8" customHeight="1" ht="15.75">
      <c r="A92" s="183"/>
      <c r="B92" s="183"/>
      <c r="C92" s="183"/>
      <c r="D92" s="183"/>
      <c r="E92" s="183"/>
      <c r="F92" s="183"/>
      <c r="G92" s="183"/>
    </row>
    <row r="93" spans="1:8" customHeight="1" ht="15">
      <c r="A93" s="160" t="s">
        <v>261</v>
      </c>
      <c r="B93" s="188" t="s">
        <v>176</v>
      </c>
      <c r="C93" s="160" t="s">
        <v>177</v>
      </c>
      <c r="D93" s="161" t="s">
        <v>178</v>
      </c>
      <c r="E93" s="188" t="s">
        <v>179</v>
      </c>
      <c r="F93" s="188" t="s">
        <v>180</v>
      </c>
      <c r="G93" s="188" t="s">
        <v>181</v>
      </c>
    </row>
    <row r="94" spans="1:8" customHeight="1" ht="51">
      <c r="A94" s="154" t="s">
        <v>182</v>
      </c>
      <c r="B94" s="174" t="s">
        <v>111</v>
      </c>
      <c r="C94" s="154" t="s">
        <v>58</v>
      </c>
      <c r="D94" s="155" t="s">
        <v>10</v>
      </c>
      <c r="E94" s="175">
        <v>1</v>
      </c>
      <c r="F94" s="176">
        <v>200.84</v>
      </c>
      <c r="G94" s="176">
        <v>200.84</v>
      </c>
    </row>
    <row r="95" spans="1:8" customHeight="1" ht="25.5">
      <c r="A95" s="156" t="s">
        <v>185</v>
      </c>
      <c r="B95" s="177" t="s">
        <v>201</v>
      </c>
      <c r="C95" s="156" t="s">
        <v>202</v>
      </c>
      <c r="D95" s="157" t="s">
        <v>23</v>
      </c>
      <c r="E95" s="178">
        <v>1</v>
      </c>
      <c r="F95" s="179">
        <v>22.34</v>
      </c>
      <c r="G95" s="179">
        <v>22.34</v>
      </c>
    </row>
    <row r="96" spans="1:8" customHeight="1" ht="25.5">
      <c r="A96" s="156" t="s">
        <v>185</v>
      </c>
      <c r="B96" s="177" t="s">
        <v>199</v>
      </c>
      <c r="C96" s="156" t="s">
        <v>200</v>
      </c>
      <c r="D96" s="157" t="s">
        <v>23</v>
      </c>
      <c r="E96" s="178">
        <v>1</v>
      </c>
      <c r="F96" s="179">
        <v>27.8</v>
      </c>
      <c r="G96" s="179">
        <v>27.8</v>
      </c>
    </row>
    <row r="97" spans="1:8" customHeight="1" ht="39">
      <c r="A97" s="158" t="s">
        <v>188</v>
      </c>
      <c r="B97" s="180" t="s">
        <v>262</v>
      </c>
      <c r="C97" s="158" t="s">
        <v>263</v>
      </c>
      <c r="D97" s="159" t="s">
        <v>10</v>
      </c>
      <c r="E97" s="181">
        <v>1</v>
      </c>
      <c r="F97" s="182">
        <v>150.7</v>
      </c>
      <c r="G97" s="182">
        <v>150.7</v>
      </c>
    </row>
    <row r="98" spans="1:8" customHeight="1" ht="15.75">
      <c r="A98" s="183"/>
      <c r="B98" s="183"/>
      <c r="C98" s="183"/>
      <c r="D98" s="183"/>
      <c r="E98" s="183"/>
      <c r="F98" s="183"/>
      <c r="G98" s="183"/>
    </row>
    <row r="99" spans="1:8" customHeight="1" ht="15">
      <c r="A99" s="160" t="s">
        <v>264</v>
      </c>
      <c r="B99" s="188" t="s">
        <v>176</v>
      </c>
      <c r="C99" s="160" t="s">
        <v>177</v>
      </c>
      <c r="D99" s="161" t="s">
        <v>178</v>
      </c>
      <c r="E99" s="188" t="s">
        <v>179</v>
      </c>
      <c r="F99" s="188" t="s">
        <v>180</v>
      </c>
      <c r="G99" s="188" t="s">
        <v>181</v>
      </c>
    </row>
    <row r="100" spans="1:8" customHeight="1" ht="25.5">
      <c r="A100" s="154" t="s">
        <v>182</v>
      </c>
      <c r="B100" s="174" t="s">
        <v>109</v>
      </c>
      <c r="C100" s="154" t="s">
        <v>60</v>
      </c>
      <c r="D100" s="155" t="s">
        <v>10</v>
      </c>
      <c r="E100" s="175">
        <v>1</v>
      </c>
      <c r="F100" s="176">
        <v>56.54</v>
      </c>
      <c r="G100" s="176">
        <v>56.54</v>
      </c>
    </row>
    <row r="101" spans="1:8" customHeight="1" ht="25.5">
      <c r="A101" s="156" t="s">
        <v>185</v>
      </c>
      <c r="B101" s="177" t="s">
        <v>201</v>
      </c>
      <c r="C101" s="156" t="s">
        <v>202</v>
      </c>
      <c r="D101" s="157" t="s">
        <v>23</v>
      </c>
      <c r="E101" s="178">
        <v>0.4436</v>
      </c>
      <c r="F101" s="179">
        <v>22.34</v>
      </c>
      <c r="G101" s="179">
        <v>9.91</v>
      </c>
    </row>
    <row r="102" spans="1:8" customHeight="1" ht="25.5">
      <c r="A102" s="156" t="s">
        <v>185</v>
      </c>
      <c r="B102" s="177" t="s">
        <v>199</v>
      </c>
      <c r="C102" s="156" t="s">
        <v>200</v>
      </c>
      <c r="D102" s="157" t="s">
        <v>23</v>
      </c>
      <c r="E102" s="178">
        <v>0.4436</v>
      </c>
      <c r="F102" s="179">
        <v>27.8</v>
      </c>
      <c r="G102" s="179">
        <v>12.33</v>
      </c>
    </row>
    <row r="103" spans="1:8" customHeight="1" ht="26.25">
      <c r="A103" s="158" t="s">
        <v>188</v>
      </c>
      <c r="B103" s="180" t="s">
        <v>250</v>
      </c>
      <c r="C103" s="158" t="s">
        <v>251</v>
      </c>
      <c r="D103" s="159" t="s">
        <v>10</v>
      </c>
      <c r="E103" s="181">
        <v>1</v>
      </c>
      <c r="F103" s="182">
        <v>34.3</v>
      </c>
      <c r="G103" s="182">
        <v>34.3</v>
      </c>
    </row>
    <row r="104" spans="1:8" customHeight="1" ht="15.75">
      <c r="A104" s="183"/>
      <c r="B104" s="183"/>
      <c r="C104" s="183"/>
      <c r="D104" s="183"/>
      <c r="E104" s="183"/>
      <c r="F104" s="183"/>
      <c r="G104" s="183"/>
    </row>
    <row r="105" spans="1:8" customHeight="1" ht="15">
      <c r="A105" s="160" t="s">
        <v>265</v>
      </c>
      <c r="B105" s="188" t="s">
        <v>176</v>
      </c>
      <c r="C105" s="160" t="s">
        <v>177</v>
      </c>
      <c r="D105" s="161" t="s">
        <v>178</v>
      </c>
      <c r="E105" s="188" t="s">
        <v>179</v>
      </c>
      <c r="F105" s="188" t="s">
        <v>180</v>
      </c>
      <c r="G105" s="188" t="s">
        <v>181</v>
      </c>
    </row>
    <row r="106" spans="1:8" customHeight="1" ht="25.5">
      <c r="A106" s="154" t="s">
        <v>182</v>
      </c>
      <c r="B106" s="174" t="s">
        <v>112</v>
      </c>
      <c r="C106" s="154" t="s">
        <v>62</v>
      </c>
      <c r="D106" s="155" t="s">
        <v>10</v>
      </c>
      <c r="E106" s="175">
        <v>1</v>
      </c>
      <c r="F106" s="176">
        <v>43.65</v>
      </c>
      <c r="G106" s="176">
        <v>43.65</v>
      </c>
    </row>
    <row r="107" spans="1:8" customHeight="1" ht="25.5">
      <c r="A107" s="156" t="s">
        <v>185</v>
      </c>
      <c r="B107" s="177" t="s">
        <v>201</v>
      </c>
      <c r="C107" s="156" t="s">
        <v>202</v>
      </c>
      <c r="D107" s="157" t="s">
        <v>23</v>
      </c>
      <c r="E107" s="178">
        <v>0.0068771</v>
      </c>
      <c r="F107" s="179">
        <v>22.34</v>
      </c>
      <c r="G107" s="179">
        <v>0.15</v>
      </c>
    </row>
    <row r="108" spans="1:8" customHeight="1" ht="25.5">
      <c r="A108" s="156" t="s">
        <v>185</v>
      </c>
      <c r="B108" s="177" t="s">
        <v>199</v>
      </c>
      <c r="C108" s="156" t="s">
        <v>200</v>
      </c>
      <c r="D108" s="157" t="s">
        <v>23</v>
      </c>
      <c r="E108" s="178">
        <v>0.0619</v>
      </c>
      <c r="F108" s="179">
        <v>27.8</v>
      </c>
      <c r="G108" s="179">
        <v>1.72</v>
      </c>
    </row>
    <row r="109" spans="1:8" customHeight="1" ht="15.75">
      <c r="A109" s="158" t="s">
        <v>188</v>
      </c>
      <c r="B109" s="180" t="s">
        <v>266</v>
      </c>
      <c r="C109" s="158" t="s">
        <v>267</v>
      </c>
      <c r="D109" s="159" t="s">
        <v>10</v>
      </c>
      <c r="E109" s="181">
        <v>1</v>
      </c>
      <c r="F109" s="182">
        <v>41.78</v>
      </c>
      <c r="G109" s="182">
        <v>41.78</v>
      </c>
    </row>
    <row r="110" spans="1:8" customHeight="1" ht="15.75">
      <c r="A110" s="183"/>
      <c r="B110" s="183"/>
      <c r="C110" s="183"/>
      <c r="D110" s="183"/>
      <c r="E110" s="183"/>
      <c r="F110" s="183"/>
      <c r="G110" s="183"/>
    </row>
    <row r="111" spans="1:8" customHeight="1" ht="15">
      <c r="A111" s="160" t="s">
        <v>268</v>
      </c>
      <c r="B111" s="188" t="s">
        <v>176</v>
      </c>
      <c r="C111" s="160" t="s">
        <v>177</v>
      </c>
      <c r="D111" s="161" t="s">
        <v>178</v>
      </c>
      <c r="E111" s="188" t="s">
        <v>179</v>
      </c>
      <c r="F111" s="188" t="s">
        <v>180</v>
      </c>
      <c r="G111" s="188" t="s">
        <v>181</v>
      </c>
    </row>
    <row r="112" spans="1:8" customHeight="1" ht="25.5">
      <c r="A112" s="154" t="s">
        <v>182</v>
      </c>
      <c r="B112" s="174">
        <v>2485</v>
      </c>
      <c r="C112" s="154" t="s">
        <v>64</v>
      </c>
      <c r="D112" s="155" t="s">
        <v>10</v>
      </c>
      <c r="E112" s="175">
        <v>1</v>
      </c>
      <c r="F112" s="176">
        <v>141.57</v>
      </c>
      <c r="G112" s="176">
        <v>141.57</v>
      </c>
    </row>
    <row r="113" spans="1:8" customHeight="1" ht="25.5">
      <c r="A113" s="156" t="s">
        <v>185</v>
      </c>
      <c r="B113" s="177" t="s">
        <v>201</v>
      </c>
      <c r="C113" s="156" t="s">
        <v>202</v>
      </c>
      <c r="D113" s="157" t="s">
        <v>23</v>
      </c>
      <c r="E113" s="178">
        <v>0.5</v>
      </c>
      <c r="F113" s="179">
        <v>22.34</v>
      </c>
      <c r="G113" s="179">
        <v>11.17</v>
      </c>
    </row>
    <row r="114" spans="1:8" customHeight="1" ht="25.5">
      <c r="A114" s="156" t="s">
        <v>185</v>
      </c>
      <c r="B114" s="177" t="s">
        <v>199</v>
      </c>
      <c r="C114" s="156" t="s">
        <v>200</v>
      </c>
      <c r="D114" s="157" t="s">
        <v>23</v>
      </c>
      <c r="E114" s="178">
        <v>0.5</v>
      </c>
      <c r="F114" s="179">
        <v>27.8</v>
      </c>
      <c r="G114" s="179">
        <v>13.9</v>
      </c>
    </row>
    <row r="115" spans="1:8" customHeight="1" ht="26.25">
      <c r="A115" s="158" t="s">
        <v>188</v>
      </c>
      <c r="B115" s="180" t="s">
        <v>269</v>
      </c>
      <c r="C115" s="158" t="s">
        <v>270</v>
      </c>
      <c r="D115" s="159" t="s">
        <v>10</v>
      </c>
      <c r="E115" s="181">
        <v>1</v>
      </c>
      <c r="F115" s="182">
        <v>116.5</v>
      </c>
      <c r="G115" s="182">
        <v>116.5</v>
      </c>
    </row>
    <row r="116" spans="1:8" customHeight="1" ht="15.75">
      <c r="A116" s="183"/>
      <c r="B116" s="183"/>
      <c r="C116" s="183"/>
      <c r="D116" s="183"/>
      <c r="E116" s="183"/>
      <c r="F116" s="183"/>
      <c r="G116" s="183"/>
    </row>
    <row r="117" spans="1:8" customHeight="1" ht="15">
      <c r="A117" s="160" t="s">
        <v>271</v>
      </c>
      <c r="B117" s="188" t="s">
        <v>176</v>
      </c>
      <c r="C117" s="160" t="s">
        <v>177</v>
      </c>
      <c r="D117" s="161" t="s">
        <v>178</v>
      </c>
      <c r="E117" s="188" t="s">
        <v>179</v>
      </c>
      <c r="F117" s="188" t="s">
        <v>180</v>
      </c>
      <c r="G117" s="188" t="s">
        <v>181</v>
      </c>
    </row>
    <row r="118" spans="1:8" customHeight="1" ht="25.5">
      <c r="A118" s="154" t="s">
        <v>182</v>
      </c>
      <c r="B118" s="174" t="s">
        <v>66</v>
      </c>
      <c r="C118" s="154" t="s">
        <v>67</v>
      </c>
      <c r="D118" s="155" t="s">
        <v>10</v>
      </c>
      <c r="E118" s="175">
        <v>1</v>
      </c>
      <c r="F118" s="176">
        <v>50.26</v>
      </c>
      <c r="G118" s="176">
        <v>50.26</v>
      </c>
    </row>
    <row r="119" spans="1:8" customHeight="1" ht="25.5">
      <c r="A119" s="156" t="s">
        <v>185</v>
      </c>
      <c r="B119" s="177" t="s">
        <v>199</v>
      </c>
      <c r="C119" s="156" t="s">
        <v>200</v>
      </c>
      <c r="D119" s="157" t="s">
        <v>23</v>
      </c>
      <c r="E119" s="178">
        <v>0.8</v>
      </c>
      <c r="F119" s="179">
        <v>27.8</v>
      </c>
      <c r="G119" s="179">
        <v>22.24</v>
      </c>
    </row>
    <row r="120" spans="1:8" customHeight="1" ht="25.5">
      <c r="A120" s="156" t="s">
        <v>185</v>
      </c>
      <c r="B120" s="177" t="s">
        <v>244</v>
      </c>
      <c r="C120" s="156" t="s">
        <v>245</v>
      </c>
      <c r="D120" s="157" t="s">
        <v>23</v>
      </c>
      <c r="E120" s="178">
        <v>0.8</v>
      </c>
      <c r="F120" s="179">
        <v>19.76</v>
      </c>
      <c r="G120" s="179">
        <v>15.8</v>
      </c>
    </row>
    <row r="121" spans="1:8" customHeight="1" ht="26.25">
      <c r="A121" s="158" t="s">
        <v>188</v>
      </c>
      <c r="B121" s="180" t="s">
        <v>272</v>
      </c>
      <c r="C121" s="158" t="s">
        <v>273</v>
      </c>
      <c r="D121" s="159" t="s">
        <v>10</v>
      </c>
      <c r="E121" s="181">
        <v>1</v>
      </c>
      <c r="F121" s="182">
        <v>12.22</v>
      </c>
      <c r="G121" s="182">
        <v>12.22</v>
      </c>
    </row>
    <row r="122" spans="1:8" customHeight="1" ht="15.75">
      <c r="A122" s="183"/>
      <c r="B122" s="183"/>
      <c r="C122" s="183"/>
      <c r="D122" s="183"/>
      <c r="E122" s="183"/>
      <c r="F122" s="183"/>
      <c r="G122" s="183"/>
    </row>
    <row r="123" spans="1:8" customHeight="1" ht="15">
      <c r="A123" s="160" t="s">
        <v>274</v>
      </c>
      <c r="B123" s="188" t="s">
        <v>176</v>
      </c>
      <c r="C123" s="160" t="s">
        <v>177</v>
      </c>
      <c r="D123" s="161" t="s">
        <v>178</v>
      </c>
      <c r="E123" s="188" t="s">
        <v>179</v>
      </c>
      <c r="F123" s="188" t="s">
        <v>180</v>
      </c>
      <c r="G123" s="188" t="s">
        <v>181</v>
      </c>
    </row>
    <row r="124" spans="1:8" customHeight="1" ht="38.25">
      <c r="A124" s="154" t="s">
        <v>182</v>
      </c>
      <c r="B124" s="174" t="s">
        <v>275</v>
      </c>
      <c r="C124" s="154" t="s">
        <v>70</v>
      </c>
      <c r="D124" s="155" t="s">
        <v>10</v>
      </c>
      <c r="E124" s="175">
        <v>1</v>
      </c>
      <c r="F124" s="176">
        <v>379.07</v>
      </c>
      <c r="G124" s="176">
        <v>379.07</v>
      </c>
    </row>
    <row r="125" spans="1:8" customHeight="1" ht="25.5">
      <c r="A125" s="156" t="s">
        <v>185</v>
      </c>
      <c r="B125" s="177" t="s">
        <v>199</v>
      </c>
      <c r="C125" s="156" t="s">
        <v>200</v>
      </c>
      <c r="D125" s="157" t="s">
        <v>23</v>
      </c>
      <c r="E125" s="178">
        <v>2</v>
      </c>
      <c r="F125" s="179">
        <v>27.8</v>
      </c>
      <c r="G125" s="179">
        <v>55.6</v>
      </c>
    </row>
    <row r="126" spans="1:8" customHeight="1" ht="25.5">
      <c r="A126" s="156" t="s">
        <v>185</v>
      </c>
      <c r="B126" s="177" t="s">
        <v>244</v>
      </c>
      <c r="C126" s="156" t="s">
        <v>245</v>
      </c>
      <c r="D126" s="157" t="s">
        <v>23</v>
      </c>
      <c r="E126" s="178">
        <v>2</v>
      </c>
      <c r="F126" s="179">
        <v>19.76</v>
      </c>
      <c r="G126" s="179">
        <v>39.52</v>
      </c>
    </row>
    <row r="127" spans="1:8" customHeight="1" ht="26.25">
      <c r="A127" s="158" t="s">
        <v>188</v>
      </c>
      <c r="B127" s="180" t="s">
        <v>276</v>
      </c>
      <c r="C127" s="158" t="s">
        <v>277</v>
      </c>
      <c r="D127" s="159" t="s">
        <v>10</v>
      </c>
      <c r="E127" s="181">
        <v>1</v>
      </c>
      <c r="F127" s="182">
        <v>283.95</v>
      </c>
      <c r="G127" s="182">
        <v>283.95</v>
      </c>
    </row>
    <row r="128" spans="1:8" customHeight="1" ht="15.75">
      <c r="A128" s="183"/>
      <c r="B128" s="183"/>
      <c r="C128" s="183"/>
      <c r="D128" s="183"/>
      <c r="E128" s="183"/>
      <c r="F128" s="183"/>
      <c r="G128" s="183"/>
    </row>
    <row r="129" spans="1:8" customHeight="1" ht="15">
      <c r="A129" s="160" t="s">
        <v>278</v>
      </c>
      <c r="B129" s="188" t="s">
        <v>176</v>
      </c>
      <c r="C129" s="160" t="s">
        <v>177</v>
      </c>
      <c r="D129" s="161" t="s">
        <v>178</v>
      </c>
      <c r="E129" s="188" t="s">
        <v>179</v>
      </c>
      <c r="F129" s="188" t="s">
        <v>180</v>
      </c>
      <c r="G129" s="188" t="s">
        <v>181</v>
      </c>
    </row>
    <row r="130" spans="1:8" customHeight="1" ht="38.25">
      <c r="A130" s="154" t="s">
        <v>182</v>
      </c>
      <c r="B130" s="174" t="s">
        <v>115</v>
      </c>
      <c r="C130" s="154" t="s">
        <v>72</v>
      </c>
      <c r="D130" s="155" t="s">
        <v>10</v>
      </c>
      <c r="E130" s="175">
        <v>1</v>
      </c>
      <c r="F130" s="176">
        <v>25.7</v>
      </c>
      <c r="G130" s="176">
        <v>25.7</v>
      </c>
    </row>
    <row r="131" spans="1:8" customHeight="1" ht="25.5">
      <c r="A131" s="156" t="s">
        <v>185</v>
      </c>
      <c r="B131" s="177" t="s">
        <v>201</v>
      </c>
      <c r="C131" s="156" t="s">
        <v>202</v>
      </c>
      <c r="D131" s="157" t="s">
        <v>23</v>
      </c>
      <c r="E131" s="178">
        <v>0.0222644</v>
      </c>
      <c r="F131" s="179">
        <v>22.34</v>
      </c>
      <c r="G131" s="179">
        <v>0.49</v>
      </c>
    </row>
    <row r="132" spans="1:8" customHeight="1" ht="25.5">
      <c r="A132" s="156" t="s">
        <v>185</v>
      </c>
      <c r="B132" s="177" t="s">
        <v>199</v>
      </c>
      <c r="C132" s="156" t="s">
        <v>200</v>
      </c>
      <c r="D132" s="157" t="s">
        <v>23</v>
      </c>
      <c r="E132" s="178">
        <v>0.2004</v>
      </c>
      <c r="F132" s="179">
        <v>27.8</v>
      </c>
      <c r="G132" s="179">
        <v>5.57</v>
      </c>
    </row>
    <row r="133" spans="1:8" customHeight="1" ht="15.75">
      <c r="A133" s="158" t="s">
        <v>188</v>
      </c>
      <c r="B133" s="180" t="s">
        <v>279</v>
      </c>
      <c r="C133" s="158" t="s">
        <v>280</v>
      </c>
      <c r="D133" s="159" t="s">
        <v>10</v>
      </c>
      <c r="E133" s="181">
        <v>1</v>
      </c>
      <c r="F133" s="182">
        <v>19.64</v>
      </c>
      <c r="G133" s="182">
        <v>19.64</v>
      </c>
    </row>
    <row r="134" spans="1:8" customHeight="1" ht="15.75">
      <c r="A134" s="183"/>
      <c r="B134" s="183"/>
      <c r="C134" s="183"/>
      <c r="D134" s="183"/>
      <c r="E134" s="183"/>
      <c r="F134" s="183"/>
      <c r="G134" s="183"/>
    </row>
    <row r="135" spans="1:8" customHeight="1" ht="15">
      <c r="A135" s="160" t="s">
        <v>281</v>
      </c>
      <c r="B135" s="188" t="s">
        <v>176</v>
      </c>
      <c r="C135" s="160" t="s">
        <v>177</v>
      </c>
      <c r="D135" s="161" t="s">
        <v>178</v>
      </c>
      <c r="E135" s="188" t="s">
        <v>179</v>
      </c>
      <c r="F135" s="188" t="s">
        <v>180</v>
      </c>
      <c r="G135" s="188" t="s">
        <v>181</v>
      </c>
    </row>
    <row r="136" spans="1:8" customHeight="1" ht="25.5">
      <c r="A136" s="154" t="s">
        <v>182</v>
      </c>
      <c r="B136" s="174" t="s">
        <v>116</v>
      </c>
      <c r="C136" s="154" t="s">
        <v>74</v>
      </c>
      <c r="D136" s="155" t="s">
        <v>10</v>
      </c>
      <c r="E136" s="175">
        <v>1</v>
      </c>
      <c r="F136" s="176">
        <v>210.05</v>
      </c>
      <c r="G136" s="176">
        <v>210.05</v>
      </c>
    </row>
    <row r="137" spans="1:8" customHeight="1" ht="25.5">
      <c r="A137" s="156" t="s">
        <v>185</v>
      </c>
      <c r="B137" s="177" t="s">
        <v>201</v>
      </c>
      <c r="C137" s="156" t="s">
        <v>202</v>
      </c>
      <c r="D137" s="157" t="s">
        <v>23</v>
      </c>
      <c r="E137" s="178">
        <v>0.5</v>
      </c>
      <c r="F137" s="179">
        <v>22.34</v>
      </c>
      <c r="G137" s="179">
        <v>11.17</v>
      </c>
    </row>
    <row r="138" spans="1:8" customHeight="1" ht="25.5">
      <c r="A138" s="156" t="s">
        <v>185</v>
      </c>
      <c r="B138" s="177" t="s">
        <v>199</v>
      </c>
      <c r="C138" s="156" t="s">
        <v>200</v>
      </c>
      <c r="D138" s="157" t="s">
        <v>23</v>
      </c>
      <c r="E138" s="178">
        <v>0.5</v>
      </c>
      <c r="F138" s="179">
        <v>27.8</v>
      </c>
      <c r="G138" s="179">
        <v>13.9</v>
      </c>
    </row>
    <row r="139" spans="1:8" customHeight="1" ht="26.25">
      <c r="A139" s="158" t="s">
        <v>188</v>
      </c>
      <c r="B139" s="180" t="s">
        <v>282</v>
      </c>
      <c r="C139" s="158" t="s">
        <v>283</v>
      </c>
      <c r="D139" s="159" t="s">
        <v>10</v>
      </c>
      <c r="E139" s="181">
        <v>1</v>
      </c>
      <c r="F139" s="182">
        <v>184.98</v>
      </c>
      <c r="G139" s="182">
        <v>184.98</v>
      </c>
    </row>
    <row r="140" spans="1:8" customHeight="1" ht="15.75">
      <c r="A140" s="183"/>
      <c r="B140" s="183"/>
      <c r="C140" s="183"/>
      <c r="D140" s="183"/>
      <c r="E140" s="183"/>
      <c r="F140" s="183"/>
      <c r="G140" s="183"/>
    </row>
    <row r="141" spans="1:8" customHeight="1" ht="15">
      <c r="A141" s="213" t="s">
        <v>75</v>
      </c>
      <c r="B141" s="211" t="s">
        <v>176</v>
      </c>
      <c r="C141" s="213" t="s">
        <v>177</v>
      </c>
      <c r="D141" s="212" t="s">
        <v>178</v>
      </c>
      <c r="E141" s="211" t="s">
        <v>179</v>
      </c>
      <c r="F141" s="211" t="s">
        <v>180</v>
      </c>
      <c r="G141" s="211" t="s">
        <v>181</v>
      </c>
    </row>
    <row r="142" spans="1:8" customHeight="1" ht="25.5">
      <c r="A142" s="225" t="s">
        <v>182</v>
      </c>
      <c r="B142" s="226" t="s">
        <v>284</v>
      </c>
      <c r="C142" s="225" t="s">
        <v>77</v>
      </c>
      <c r="D142" s="227" t="s">
        <v>285</v>
      </c>
      <c r="E142" s="224">
        <v>1</v>
      </c>
      <c r="F142" s="217">
        <v>52.35</v>
      </c>
      <c r="G142" s="217">
        <v>52.35</v>
      </c>
    </row>
    <row r="143" spans="1:8" customHeight="1" ht="15">
      <c r="A143" s="339" t="s">
        <v>127</v>
      </c>
      <c r="B143" s="341" t="s">
        <v>176</v>
      </c>
      <c r="C143" s="339" t="s">
        <v>286</v>
      </c>
      <c r="D143" s="343" t="s">
        <v>287</v>
      </c>
      <c r="E143" s="344"/>
      <c r="F143" s="341" t="s">
        <v>288</v>
      </c>
      <c r="G143" s="341" t="s">
        <v>289</v>
      </c>
    </row>
    <row r="144" spans="1:8" customHeight="1" ht="15">
      <c r="A144" s="340"/>
      <c r="B144" s="342"/>
      <c r="C144" s="340"/>
      <c r="D144" s="233" t="s">
        <v>290</v>
      </c>
      <c r="E144" s="233" t="s">
        <v>291</v>
      </c>
      <c r="F144" s="342"/>
      <c r="G144" s="342"/>
    </row>
    <row r="145" spans="1:8" customHeight="1" ht="15">
      <c r="A145" s="328"/>
      <c r="B145" s="328"/>
      <c r="C145" s="216"/>
      <c r="D145" s="328"/>
      <c r="E145" s="328"/>
      <c r="F145" s="328"/>
      <c r="G145" s="234">
        <v>0.0</v>
      </c>
    </row>
    <row r="146" spans="1:8" customHeight="1" ht="15">
      <c r="A146" s="232" t="s">
        <v>138</v>
      </c>
      <c r="B146" s="233" t="s">
        <v>176</v>
      </c>
      <c r="C146" s="232" t="s">
        <v>292</v>
      </c>
      <c r="D146" s="348" t="s">
        <v>293</v>
      </c>
      <c r="E146" s="349"/>
      <c r="F146" s="350"/>
      <c r="G146" s="233" t="s">
        <v>289</v>
      </c>
    </row>
    <row r="147" spans="1:8" customHeight="1" ht="15" s="210" customFormat="1">
      <c r="A147" s="328"/>
      <c r="B147" s="328"/>
      <c r="C147" s="216"/>
      <c r="D147" s="328"/>
      <c r="E147" s="328"/>
      <c r="F147" s="328"/>
      <c r="G147" s="234">
        <v>0.0</v>
      </c>
    </row>
    <row r="148" spans="1:8" customHeight="1" ht="15" s="210" customFormat="1">
      <c r="A148" s="328"/>
      <c r="B148" s="328"/>
      <c r="C148" s="216"/>
      <c r="D148" s="328"/>
      <c r="E148" s="328"/>
      <c r="F148" s="328"/>
      <c r="G148" s="234">
        <v>0.0</v>
      </c>
    </row>
    <row r="149" spans="1:8" customHeight="1" ht="15" s="210" customFormat="1">
      <c r="A149" s="328"/>
      <c r="B149" s="328"/>
      <c r="C149" s="216"/>
      <c r="D149" s="328"/>
      <c r="E149" s="328"/>
      <c r="F149" s="328"/>
      <c r="G149" s="234">
        <v>1</v>
      </c>
    </row>
    <row r="150" spans="1:8" customHeight="1" ht="15" s="210" customFormat="1">
      <c r="A150" s="328"/>
      <c r="B150" s="328"/>
      <c r="C150" s="216"/>
      <c r="D150" s="328"/>
      <c r="E150" s="328"/>
      <c r="F150" s="328"/>
      <c r="G150" s="234">
        <v>0.0</v>
      </c>
    </row>
    <row r="151" spans="1:8" customHeight="1" ht="28.5" s="210" customFormat="1">
      <c r="A151" s="232" t="s">
        <v>294</v>
      </c>
      <c r="B151" s="233" t="s">
        <v>295</v>
      </c>
      <c r="C151" s="232" t="s">
        <v>296</v>
      </c>
      <c r="D151" s="233" t="s">
        <v>293</v>
      </c>
      <c r="E151" s="233" t="s">
        <v>297</v>
      </c>
      <c r="F151" s="233" t="s">
        <v>298</v>
      </c>
      <c r="G151" s="233" t="s">
        <v>289</v>
      </c>
    </row>
    <row r="152" spans="1:8" customHeight="1" ht="15" s="210" customFormat="1">
      <c r="A152" s="228" t="s">
        <v>188</v>
      </c>
      <c r="B152" s="229" t="s">
        <v>299</v>
      </c>
      <c r="C152" s="228" t="s">
        <v>300</v>
      </c>
      <c r="D152" s="230" t="s">
        <v>285</v>
      </c>
      <c r="E152" s="219">
        <v>24.55</v>
      </c>
      <c r="F152" s="231">
        <v>1.1</v>
      </c>
      <c r="G152" s="219">
        <v>27</v>
      </c>
    </row>
    <row r="153" spans="1:8" customHeight="1" ht="15" s="210" customFormat="1">
      <c r="A153" s="328"/>
      <c r="B153" s="328"/>
      <c r="C153" s="216"/>
      <c r="D153" s="328"/>
      <c r="E153" s="328"/>
      <c r="F153" s="328"/>
      <c r="G153" s="234">
        <v>27</v>
      </c>
    </row>
    <row r="154" spans="1:8" customHeight="1" ht="28.5" s="210" customFormat="1">
      <c r="A154" s="232" t="s">
        <v>301</v>
      </c>
      <c r="B154" s="233" t="s">
        <v>295</v>
      </c>
      <c r="C154" s="232" t="s">
        <v>302</v>
      </c>
      <c r="D154" s="233" t="s">
        <v>293</v>
      </c>
      <c r="E154" s="233" t="s">
        <v>297</v>
      </c>
      <c r="F154" s="233" t="s">
        <v>298</v>
      </c>
      <c r="G154" s="233" t="s">
        <v>289</v>
      </c>
    </row>
    <row r="155" spans="1:8" customHeight="1" ht="25.5" s="210" customFormat="1">
      <c r="A155" s="221" t="s">
        <v>303</v>
      </c>
      <c r="B155" s="220" t="s">
        <v>299</v>
      </c>
      <c r="C155" s="221" t="s">
        <v>304</v>
      </c>
      <c r="D155" s="222" t="s">
        <v>305</v>
      </c>
      <c r="E155" s="218">
        <v>20.5</v>
      </c>
      <c r="F155" s="223">
        <v>0.55</v>
      </c>
      <c r="G155" s="218">
        <v>11.27</v>
      </c>
    </row>
    <row r="156" spans="1:8" customHeight="1" ht="26.25" s="210" customFormat="1">
      <c r="A156" s="221" t="s">
        <v>303</v>
      </c>
      <c r="B156" s="220" t="s">
        <v>299</v>
      </c>
      <c r="C156" s="221" t="s">
        <v>200</v>
      </c>
      <c r="D156" s="222" t="s">
        <v>305</v>
      </c>
      <c r="E156" s="218">
        <v>25.6</v>
      </c>
      <c r="F156" s="223">
        <v>0.55</v>
      </c>
      <c r="G156" s="218">
        <v>14.08</v>
      </c>
    </row>
    <row r="157" spans="1:8" customHeight="1" ht="15.75" s="210" customFormat="1">
      <c r="A157" s="183"/>
      <c r="B157" s="183"/>
      <c r="C157" s="183"/>
      <c r="D157" s="183"/>
      <c r="E157" s="183"/>
      <c r="F157" s="183"/>
      <c r="G157" s="183"/>
    </row>
    <row r="158" spans="1:8" customHeight="1" ht="15" s="210" customFormat="1">
      <c r="A158" s="160" t="s">
        <v>306</v>
      </c>
      <c r="B158" s="188" t="s">
        <v>176</v>
      </c>
      <c r="C158" s="160" t="s">
        <v>177</v>
      </c>
      <c r="D158" s="161" t="s">
        <v>178</v>
      </c>
      <c r="E158" s="188" t="s">
        <v>179</v>
      </c>
      <c r="F158" s="188" t="s">
        <v>180</v>
      </c>
      <c r="G158" s="188" t="s">
        <v>181</v>
      </c>
    </row>
    <row r="159" spans="1:8" customHeight="1" ht="25.5" s="210" customFormat="1">
      <c r="A159" s="154" t="s">
        <v>182</v>
      </c>
      <c r="B159" s="174" t="s">
        <v>79</v>
      </c>
      <c r="C159" s="154" t="s">
        <v>307</v>
      </c>
      <c r="D159" s="155" t="s">
        <v>10</v>
      </c>
      <c r="E159" s="175">
        <v>1</v>
      </c>
      <c r="F159" s="176">
        <v>49.7</v>
      </c>
      <c r="G159" s="176">
        <v>49.7</v>
      </c>
    </row>
    <row r="160" spans="1:8" customHeight="1" ht="25.5" s="210" customFormat="1">
      <c r="A160" s="156" t="s">
        <v>185</v>
      </c>
      <c r="B160" s="177" t="s">
        <v>308</v>
      </c>
      <c r="C160" s="156" t="s">
        <v>200</v>
      </c>
      <c r="D160" s="157" t="s">
        <v>23</v>
      </c>
      <c r="E160" s="178">
        <v>0.4</v>
      </c>
      <c r="F160" s="179">
        <v>27.8</v>
      </c>
      <c r="G160" s="179">
        <v>11.12</v>
      </c>
    </row>
    <row r="161" spans="1:8" customHeight="1" ht="25.5" s="210" customFormat="1">
      <c r="A161" s="156" t="s">
        <v>185</v>
      </c>
      <c r="B161" s="177" t="s">
        <v>309</v>
      </c>
      <c r="C161" s="156" t="s">
        <v>202</v>
      </c>
      <c r="D161" s="157" t="s">
        <v>23</v>
      </c>
      <c r="E161" s="178">
        <v>0.4</v>
      </c>
      <c r="F161" s="179">
        <v>22.34</v>
      </c>
      <c r="G161" s="179">
        <v>8.93</v>
      </c>
    </row>
    <row r="162" spans="1:8" customHeight="1" ht="26.25" s="210" customFormat="1">
      <c r="A162" s="158" t="s">
        <v>188</v>
      </c>
      <c r="B162" s="180" t="s">
        <v>310</v>
      </c>
      <c r="C162" s="158" t="s">
        <v>80</v>
      </c>
      <c r="D162" s="159" t="s">
        <v>10</v>
      </c>
      <c r="E162" s="181">
        <v>1</v>
      </c>
      <c r="F162" s="182">
        <v>29.65</v>
      </c>
      <c r="G162" s="182">
        <v>29.65</v>
      </c>
    </row>
    <row r="163" spans="1:8" customHeight="1" ht="15.75" s="210" customFormat="1">
      <c r="A163" s="183"/>
      <c r="B163" s="183"/>
      <c r="C163" s="183"/>
      <c r="D163" s="183"/>
      <c r="E163" s="183"/>
      <c r="F163" s="183"/>
      <c r="G163" s="183"/>
    </row>
    <row r="164" spans="1:8" customHeight="1" ht="15">
      <c r="A164" s="160" t="s">
        <v>311</v>
      </c>
      <c r="B164" s="188" t="s">
        <v>176</v>
      </c>
      <c r="C164" s="160" t="s">
        <v>177</v>
      </c>
      <c r="D164" s="161" t="s">
        <v>178</v>
      </c>
      <c r="E164" s="188" t="s">
        <v>179</v>
      </c>
      <c r="F164" s="188" t="s">
        <v>180</v>
      </c>
      <c r="G164" s="188" t="s">
        <v>181</v>
      </c>
    </row>
    <row r="165" spans="1:8" customHeight="1" ht="25.5" s="210" customFormat="1">
      <c r="A165" s="154" t="s">
        <v>182</v>
      </c>
      <c r="B165" s="174" t="s">
        <v>82</v>
      </c>
      <c r="C165" s="154" t="s">
        <v>83</v>
      </c>
      <c r="D165" s="155" t="s">
        <v>35</v>
      </c>
      <c r="E165" s="175">
        <v>1</v>
      </c>
      <c r="F165" s="176">
        <v>15.2</v>
      </c>
      <c r="G165" s="176">
        <v>15.2</v>
      </c>
    </row>
    <row r="166" spans="1:8" customHeight="1" ht="25.5">
      <c r="A166" s="156" t="s">
        <v>185</v>
      </c>
      <c r="B166" s="177" t="s">
        <v>312</v>
      </c>
      <c r="C166" s="156" t="s">
        <v>304</v>
      </c>
      <c r="D166" s="157" t="s">
        <v>313</v>
      </c>
      <c r="E166" s="178">
        <v>0.2</v>
      </c>
      <c r="F166" s="179">
        <v>20.5</v>
      </c>
      <c r="G166" s="179">
        <v>4.1</v>
      </c>
    </row>
    <row r="167" spans="1:8" customHeight="1" ht="25.5" s="210" customFormat="1">
      <c r="A167" s="156" t="s">
        <v>185</v>
      </c>
      <c r="B167" s="177" t="s">
        <v>314</v>
      </c>
      <c r="C167" s="156" t="s">
        <v>200</v>
      </c>
      <c r="D167" s="157" t="s">
        <v>313</v>
      </c>
      <c r="E167" s="178">
        <v>0.2</v>
      </c>
      <c r="F167" s="179">
        <v>25.6</v>
      </c>
      <c r="G167" s="179">
        <v>5.12</v>
      </c>
    </row>
    <row r="168" spans="1:8" customHeight="1" ht="38.25" s="210" customFormat="1">
      <c r="A168" s="158" t="s">
        <v>188</v>
      </c>
      <c r="B168" s="180" t="s">
        <v>315</v>
      </c>
      <c r="C168" s="158" t="s">
        <v>316</v>
      </c>
      <c r="D168" s="159" t="s">
        <v>317</v>
      </c>
      <c r="E168" s="181">
        <v>0.6666667</v>
      </c>
      <c r="F168" s="182">
        <v>0.67</v>
      </c>
      <c r="G168" s="182">
        <v>0.44</v>
      </c>
    </row>
    <row r="169" spans="1:8" customHeight="1" ht="15" s="210" customFormat="1">
      <c r="A169" s="158" t="s">
        <v>188</v>
      </c>
      <c r="B169" s="180" t="s">
        <v>318</v>
      </c>
      <c r="C169" s="158" t="s">
        <v>319</v>
      </c>
      <c r="D169" s="159" t="s">
        <v>285</v>
      </c>
      <c r="E169" s="181">
        <v>1.03</v>
      </c>
      <c r="F169" s="182">
        <v>22.27</v>
      </c>
      <c r="G169" s="182">
        <v>0.44</v>
      </c>
    </row>
    <row r="170" spans="1:8" customHeight="1" ht="25.5" s="210" customFormat="1">
      <c r="A170" s="158" t="s">
        <v>188</v>
      </c>
      <c r="B170" s="180" t="s">
        <v>320</v>
      </c>
      <c r="C170" s="158" t="s">
        <v>321</v>
      </c>
      <c r="D170" s="159" t="s">
        <v>317</v>
      </c>
      <c r="E170" s="181">
        <v>0.02</v>
      </c>
      <c r="F170" s="182">
        <v>4.48</v>
      </c>
      <c r="G170" s="182">
        <v>4.61</v>
      </c>
    </row>
    <row r="171" spans="1:8" customHeight="1" ht="26.25">
      <c r="A171" s="158" t="s">
        <v>188</v>
      </c>
      <c r="B171" s="180" t="s">
        <v>322</v>
      </c>
      <c r="C171" s="158" t="s">
        <v>323</v>
      </c>
      <c r="D171" s="159" t="s">
        <v>324</v>
      </c>
      <c r="E171" s="181">
        <v>0.6666667</v>
      </c>
      <c r="F171" s="182">
        <v>0.74</v>
      </c>
      <c r="G171" s="182">
        <v>0.49</v>
      </c>
    </row>
    <row r="172" spans="1:8" customHeight="1" ht="15.75">
      <c r="A172" s="183"/>
      <c r="B172" s="183"/>
      <c r="C172" s="183"/>
      <c r="D172" s="183"/>
      <c r="E172" s="183"/>
      <c r="F172" s="183"/>
      <c r="G172" s="183"/>
    </row>
    <row r="173" spans="1:8" customHeight="1" ht="15">
      <c r="A173" s="160" t="s">
        <v>325</v>
      </c>
      <c r="B173" s="188" t="s">
        <v>176</v>
      </c>
      <c r="C173" s="160" t="s">
        <v>177</v>
      </c>
      <c r="D173" s="161" t="s">
        <v>178</v>
      </c>
      <c r="E173" s="188" t="s">
        <v>179</v>
      </c>
      <c r="F173" s="188" t="s">
        <v>180</v>
      </c>
      <c r="G173" s="188" t="s">
        <v>181</v>
      </c>
    </row>
    <row r="174" spans="1:8" customHeight="1" ht="25.5">
      <c r="A174" s="154" t="s">
        <v>182</v>
      </c>
      <c r="B174" s="174" t="s">
        <v>120</v>
      </c>
      <c r="C174" s="154" t="s">
        <v>85</v>
      </c>
      <c r="D174" s="155" t="s">
        <v>10</v>
      </c>
      <c r="E174" s="175">
        <v>1</v>
      </c>
      <c r="F174" s="176">
        <v>169.07</v>
      </c>
      <c r="G174" s="176">
        <v>169.07</v>
      </c>
    </row>
    <row r="175" spans="1:8" customHeight="1" ht="25.5">
      <c r="A175" s="156" t="s">
        <v>185</v>
      </c>
      <c r="B175" s="177" t="s">
        <v>201</v>
      </c>
      <c r="C175" s="156" t="s">
        <v>202</v>
      </c>
      <c r="D175" s="157" t="s">
        <v>23</v>
      </c>
      <c r="E175" s="178">
        <v>0.3955</v>
      </c>
      <c r="F175" s="179">
        <v>22.34</v>
      </c>
      <c r="G175" s="179">
        <v>8.83</v>
      </c>
    </row>
    <row r="176" spans="1:8" customHeight="1" ht="25.5">
      <c r="A176" s="156" t="s">
        <v>185</v>
      </c>
      <c r="B176" s="177" t="s">
        <v>199</v>
      </c>
      <c r="C176" s="156" t="s">
        <v>200</v>
      </c>
      <c r="D176" s="157" t="s">
        <v>23</v>
      </c>
      <c r="E176" s="178">
        <v>0.3955</v>
      </c>
      <c r="F176" s="179">
        <v>27.8</v>
      </c>
      <c r="G176" s="179">
        <v>10.99</v>
      </c>
    </row>
    <row r="177" spans="1:8" customHeight="1" ht="39">
      <c r="A177" s="158" t="s">
        <v>188</v>
      </c>
      <c r="B177" s="180" t="s">
        <v>326</v>
      </c>
      <c r="C177" s="158" t="s">
        <v>327</v>
      </c>
      <c r="D177" s="159" t="s">
        <v>10</v>
      </c>
      <c r="E177" s="181">
        <v>1</v>
      </c>
      <c r="F177" s="182">
        <v>149.25</v>
      </c>
      <c r="G177" s="182">
        <v>149.25</v>
      </c>
    </row>
    <row r="178" spans="1:8" customHeight="1" ht="15.75">
      <c r="A178" s="183"/>
      <c r="B178" s="183"/>
      <c r="C178" s="183"/>
      <c r="D178" s="183"/>
      <c r="E178" s="183"/>
      <c r="F178" s="183"/>
      <c r="G178" s="183"/>
    </row>
    <row r="179" spans="1:8" customHeight="1" ht="15">
      <c r="A179" s="160" t="s">
        <v>328</v>
      </c>
      <c r="B179" s="188" t="s">
        <v>176</v>
      </c>
      <c r="C179" s="160" t="s">
        <v>177</v>
      </c>
      <c r="D179" s="161" t="s">
        <v>178</v>
      </c>
      <c r="E179" s="188" t="s">
        <v>179</v>
      </c>
      <c r="F179" s="188" t="s">
        <v>180</v>
      </c>
      <c r="G179" s="188" t="s">
        <v>181</v>
      </c>
    </row>
    <row r="180" spans="1:8" customHeight="1" ht="25.5">
      <c r="A180" s="154" t="s">
        <v>182</v>
      </c>
      <c r="B180" s="174" t="s">
        <v>122</v>
      </c>
      <c r="C180" s="154" t="s">
        <v>87</v>
      </c>
      <c r="D180" s="155" t="s">
        <v>10</v>
      </c>
      <c r="E180" s="175">
        <v>1</v>
      </c>
      <c r="F180" s="176">
        <v>45.48</v>
      </c>
      <c r="G180" s="176">
        <v>45.48</v>
      </c>
    </row>
    <row r="181" spans="1:8" customHeight="1" ht="25.5">
      <c r="A181" s="156" t="s">
        <v>185</v>
      </c>
      <c r="B181" s="177" t="s">
        <v>329</v>
      </c>
      <c r="C181" s="156" t="s">
        <v>330</v>
      </c>
      <c r="D181" s="157" t="s">
        <v>241</v>
      </c>
      <c r="E181" s="178">
        <v>0.0141</v>
      </c>
      <c r="F181" s="179">
        <v>226.9</v>
      </c>
      <c r="G181" s="179">
        <v>3.19</v>
      </c>
    </row>
    <row r="182" spans="1:8" customHeight="1" ht="25.5">
      <c r="A182" s="156" t="s">
        <v>185</v>
      </c>
      <c r="B182" s="177" t="s">
        <v>244</v>
      </c>
      <c r="C182" s="156" t="s">
        <v>245</v>
      </c>
      <c r="D182" s="157" t="s">
        <v>23</v>
      </c>
      <c r="E182" s="178">
        <v>0.1693</v>
      </c>
      <c r="F182" s="179">
        <v>27.45</v>
      </c>
      <c r="G182" s="179">
        <v>3.79</v>
      </c>
    </row>
    <row r="183" spans="1:8" customHeight="1" ht="25.5">
      <c r="A183" s="156" t="s">
        <v>185</v>
      </c>
      <c r="B183" s="177" t="s">
        <v>331</v>
      </c>
      <c r="C183" s="156" t="s">
        <v>246</v>
      </c>
      <c r="D183" s="157" t="s">
        <v>23</v>
      </c>
      <c r="E183" s="178">
        <v>0.1693</v>
      </c>
      <c r="F183" s="179">
        <v>19.76</v>
      </c>
      <c r="G183" s="179">
        <v>2.14</v>
      </c>
    </row>
    <row r="184" spans="1:8" customHeight="1" ht="26.25">
      <c r="A184" s="158" t="s">
        <v>188</v>
      </c>
      <c r="B184" s="180" t="s">
        <v>332</v>
      </c>
      <c r="C184" s="158" t="s">
        <v>333</v>
      </c>
      <c r="D184" s="159" t="s">
        <v>10</v>
      </c>
      <c r="E184" s="181">
        <v>1</v>
      </c>
      <c r="F184" s="182">
        <v>36.36</v>
      </c>
      <c r="G184" s="182">
        <v>36.36</v>
      </c>
    </row>
    <row r="185" spans="1:8" customHeight="1" ht="15.75">
      <c r="A185" s="183"/>
      <c r="B185" s="183"/>
      <c r="C185" s="183"/>
      <c r="D185" s="183"/>
      <c r="E185" s="183"/>
      <c r="F185" s="183"/>
      <c r="G185" s="183"/>
    </row>
    <row r="193" spans="1:8" customHeight="1" ht="15" s="40" customFormat="1">
      <c r="A193" s="41"/>
      <c r="B193" s="41"/>
      <c r="C193" s="153"/>
      <c r="D193" s="41"/>
      <c r="E193" s="41"/>
      <c r="F193" s="41"/>
      <c r="G193" s="41"/>
    </row>
  </sheetData>
  <sheetProtection sheet="false" objects="false" scenarios="false" formatCells="true" formatColumns="true" formatRows="true" insertColumns="true" insertRows="true" insertHyperlinks="true" deleteColumns="true" deleteRows="true" selectLockedCells="false" sort="true" autoFilter="true" pivotTables="true" selectUnlockedCells="false"/>
  <mergeCells>
    <mergeCell ref="D2:E2"/>
    <mergeCell ref="G143:G144"/>
    <mergeCell ref="A145:B145"/>
    <mergeCell ref="A153:B153"/>
    <mergeCell ref="D153:F153"/>
    <mergeCell ref="A3:G3"/>
    <mergeCell ref="D146:F146"/>
    <mergeCell ref="A147:B147"/>
    <mergeCell ref="D147:F147"/>
    <mergeCell ref="F143:F144"/>
    <mergeCell ref="A1:C1"/>
    <mergeCell ref="A2:C2"/>
    <mergeCell ref="F1:G1"/>
    <mergeCell ref="F2:G2"/>
    <mergeCell ref="D1:E1"/>
    <mergeCell ref="D145:F145"/>
    <mergeCell ref="A143:A144"/>
    <mergeCell ref="B143:B144"/>
    <mergeCell ref="C143:C144"/>
    <mergeCell ref="D143:E143"/>
    <mergeCell ref="A148:B148"/>
    <mergeCell ref="D148:F148"/>
    <mergeCell ref="A149:B149"/>
    <mergeCell ref="D149:F149"/>
    <mergeCell ref="A150:B150"/>
    <mergeCell ref="D150:F150"/>
  </mergeCells>
  <printOptions gridLines="false" gridLinesSet="true"/>
  <pageMargins left="0.511811024" right="0.511811024" top="0.787401575" bottom="0.787401575" header="0.31496062" footer="0.31496062"/>
  <pageSetup paperSize="9" orientation="portrait" scale="60" fitToHeight="0" fitToWidth="1"/>
  <headerFooter differentOddEven="false" differentFirst="false" scaleWithDoc="true" alignWithMargins="true">
    <oddHeader/>
    <oddFooter/>
    <evenHeader/>
    <evenFooter/>
    <firstHeader/>
    <first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J37"/>
  <sheetViews>
    <sheetView tabSelected="0" workbookViewId="0" showGridLines="true" showRowColHeaders="1">
      <selection activeCell="I62" sqref="I62"/>
    </sheetView>
  </sheetViews>
  <sheetFormatPr customHeight="true" defaultRowHeight="15" defaultColWidth="9.140625" outlineLevelRow="0" outlineLevelCol="0"/>
  <cols>
    <col min="1" max="1" width="12.28515625" customWidth="true" style="198"/>
    <col min="2" max="2" width="57.28515625" customWidth="true" style="198"/>
    <col min="3" max="3" width="7.5703125" customWidth="true" style="198"/>
    <col min="4" max="4" width="11.42578125" customWidth="true" style="198"/>
    <col min="5" max="5" width="11.42578125" customWidth="true" style="198"/>
    <col min="6" max="6" width="11.42578125" customWidth="true" style="198"/>
    <col min="7" max="7" width="9.7109375" customWidth="true" style="198"/>
    <col min="8" max="8" width="9.5703125" customWidth="true" style="198"/>
    <col min="9" max="9" width="17.140625" customWidth="true" style="40"/>
    <col min="10" max="10" width="17.140625" customWidth="true" style="40"/>
  </cols>
  <sheetData>
    <row r="1" spans="1:10" customHeight="1" ht="15">
      <c r="A1" s="189"/>
      <c r="B1" s="189" t="s">
        <v>334</v>
      </c>
      <c r="C1" s="352"/>
      <c r="D1" s="352"/>
      <c r="E1" s="352"/>
      <c r="F1" s="352"/>
      <c r="G1" s="352"/>
      <c r="H1" s="354"/>
    </row>
    <row r="2" spans="1:10" customHeight="1" ht="25.5">
      <c r="A2" s="189"/>
      <c r="B2" s="189" t="s">
        <v>335</v>
      </c>
      <c r="C2" s="352"/>
      <c r="D2" s="352"/>
      <c r="E2" s="352"/>
      <c r="F2" s="352"/>
      <c r="G2" s="352"/>
      <c r="H2" s="354"/>
    </row>
    <row r="3" spans="1:10" customHeight="1" ht="15">
      <c r="A3" s="355" t="s">
        <v>336</v>
      </c>
      <c r="B3" s="354"/>
      <c r="C3" s="354"/>
      <c r="D3" s="354"/>
      <c r="E3" s="354"/>
      <c r="F3" s="354"/>
      <c r="G3" s="354"/>
      <c r="H3" s="354"/>
    </row>
    <row r="4" spans="1:10" customHeight="1" ht="41.25">
      <c r="A4" s="87" t="s">
        <v>176</v>
      </c>
      <c r="B4" s="87" t="s">
        <v>177</v>
      </c>
      <c r="C4" s="87" t="s">
        <v>178</v>
      </c>
      <c r="D4" s="87" t="s">
        <v>179</v>
      </c>
      <c r="E4" s="87" t="s">
        <v>337</v>
      </c>
      <c r="F4" s="87" t="s">
        <v>181</v>
      </c>
      <c r="G4" s="87" t="s">
        <v>338</v>
      </c>
      <c r="H4" s="87" t="s">
        <v>339</v>
      </c>
    </row>
    <row r="5" spans="1:10" customHeight="1" ht="48">
      <c r="A5" s="190" t="s">
        <v>27</v>
      </c>
      <c r="B5" s="47" t="s">
        <v>28</v>
      </c>
      <c r="C5" s="191" t="s">
        <v>10</v>
      </c>
      <c r="D5" s="192" t="s">
        <v>340</v>
      </c>
      <c r="E5" s="193">
        <v>13978.28</v>
      </c>
      <c r="F5" s="193" t="str">
        <f>D5*E5</f>
        <v>0</v>
      </c>
      <c r="G5" s="192" t="str">
        <f>(F5/I$34)*100</f>
        <v>0</v>
      </c>
      <c r="H5" s="192" t="str">
        <f>G5</f>
        <v>0</v>
      </c>
      <c r="I5" s="40">
        <v>1</v>
      </c>
    </row>
    <row r="6" spans="1:10" customHeight="1" ht="36">
      <c r="A6" s="190" t="s">
        <v>55</v>
      </c>
      <c r="B6" s="47" t="s">
        <v>110</v>
      </c>
      <c r="C6" s="191" t="s">
        <v>10</v>
      </c>
      <c r="D6" s="192" t="s">
        <v>340</v>
      </c>
      <c r="E6" s="193" t="s">
        <v>341</v>
      </c>
      <c r="F6" s="193" t="str">
        <f>D6*E6</f>
        <v>0</v>
      </c>
      <c r="G6" s="192" t="str">
        <f>(F6/I$34)*100</f>
        <v>0</v>
      </c>
      <c r="H6" s="192" t="str">
        <f>H5+G6</f>
        <v>0</v>
      </c>
      <c r="I6" s="40">
        <v>2</v>
      </c>
    </row>
    <row r="7" spans="1:10" customHeight="1" ht="24">
      <c r="A7" s="190" t="s">
        <v>30</v>
      </c>
      <c r="B7" s="47" t="s">
        <v>31</v>
      </c>
      <c r="C7" s="191" t="s">
        <v>10</v>
      </c>
      <c r="D7" s="192" t="s">
        <v>342</v>
      </c>
      <c r="E7" s="193" t="s">
        <v>343</v>
      </c>
      <c r="F7" s="193" t="str">
        <f>D7*E7</f>
        <v>0</v>
      </c>
      <c r="G7" s="192" t="str">
        <f>(F7/I$34)*100</f>
        <v>0</v>
      </c>
      <c r="H7" s="192" t="str">
        <f>H6+G7</f>
        <v>0</v>
      </c>
      <c r="I7" s="40">
        <v>3</v>
      </c>
    </row>
    <row r="8" spans="1:10" customHeight="1" ht="36">
      <c r="A8" s="190" t="s">
        <v>106</v>
      </c>
      <c r="B8" s="47" t="s">
        <v>48</v>
      </c>
      <c r="C8" s="191" t="s">
        <v>10</v>
      </c>
      <c r="D8" s="192" t="s">
        <v>340</v>
      </c>
      <c r="E8" s="193" t="s">
        <v>344</v>
      </c>
      <c r="F8" s="193" t="str">
        <f>D8*E8</f>
        <v>0</v>
      </c>
      <c r="G8" s="192" t="str">
        <f>(F8/I$34)*100</f>
        <v>0</v>
      </c>
      <c r="H8" s="192" t="str">
        <f>H7+G8</f>
        <v>0</v>
      </c>
      <c r="I8" s="40">
        <v>4</v>
      </c>
    </row>
    <row r="9" spans="1:10" customHeight="1" ht="24">
      <c r="A9" s="190" t="s">
        <v>97</v>
      </c>
      <c r="B9" s="47" t="s">
        <v>98</v>
      </c>
      <c r="C9" s="191" t="s">
        <v>23</v>
      </c>
      <c r="D9" s="192" t="s">
        <v>345</v>
      </c>
      <c r="E9" s="193" t="s">
        <v>346</v>
      </c>
      <c r="F9" s="193" t="str">
        <f>D9*E9</f>
        <v>0</v>
      </c>
      <c r="G9" s="192" t="str">
        <f>(F9/I$34)*100</f>
        <v>0</v>
      </c>
      <c r="H9" s="192" t="str">
        <f>H8+G9</f>
        <v>0</v>
      </c>
      <c r="I9" s="40">
        <v>5</v>
      </c>
    </row>
    <row r="10" spans="1:10" customHeight="1" ht="36">
      <c r="A10" s="190" t="s">
        <v>100</v>
      </c>
      <c r="B10" s="47" t="s">
        <v>101</v>
      </c>
      <c r="C10" s="191" t="s">
        <v>10</v>
      </c>
      <c r="D10" s="192" t="s">
        <v>340</v>
      </c>
      <c r="E10" s="193" t="s">
        <v>347</v>
      </c>
      <c r="F10" s="193" t="str">
        <f>D10*E10</f>
        <v>0</v>
      </c>
      <c r="G10" s="192" t="str">
        <f>(F10/I$34)*100</f>
        <v>0</v>
      </c>
      <c r="H10" s="192" t="str">
        <f>H9+G10</f>
        <v>0</v>
      </c>
      <c r="I10" s="40">
        <v>6</v>
      </c>
    </row>
    <row r="11" spans="1:10" customHeight="1" ht="42.75">
      <c r="A11" s="190" t="s">
        <v>114</v>
      </c>
      <c r="B11" s="47" t="s">
        <v>70</v>
      </c>
      <c r="C11" s="191" t="s">
        <v>10</v>
      </c>
      <c r="D11" s="192" t="s">
        <v>342</v>
      </c>
      <c r="E11" s="193" t="s">
        <v>348</v>
      </c>
      <c r="F11" s="193" t="str">
        <f>D11*E11</f>
        <v>0</v>
      </c>
      <c r="G11" s="192" t="str">
        <f>(F11/I$34)*100</f>
        <v>0</v>
      </c>
      <c r="H11" s="192" t="str">
        <f>H10+G11</f>
        <v>0</v>
      </c>
      <c r="I11" s="40">
        <v>7</v>
      </c>
    </row>
    <row r="12" spans="1:10" customHeight="1" ht="25.5">
      <c r="A12" s="190" t="s">
        <v>33</v>
      </c>
      <c r="B12" s="47" t="s">
        <v>34</v>
      </c>
      <c r="C12" s="191" t="s">
        <v>35</v>
      </c>
      <c r="D12" s="192" t="s">
        <v>349</v>
      </c>
      <c r="E12" s="193" t="s">
        <v>350</v>
      </c>
      <c r="F12" s="193" t="str">
        <f>D12*E12</f>
        <v>0</v>
      </c>
      <c r="G12" s="192" t="str">
        <f>(F12/I$34)*100</f>
        <v>0</v>
      </c>
      <c r="H12" s="192" t="str">
        <f>H11+G12</f>
        <v>0</v>
      </c>
      <c r="I12" s="40">
        <v>8</v>
      </c>
    </row>
    <row r="13" spans="1:10" customHeight="1" ht="57.75">
      <c r="A13" s="190" t="s">
        <v>111</v>
      </c>
      <c r="B13" s="47" t="s">
        <v>58</v>
      </c>
      <c r="C13" s="191" t="s">
        <v>10</v>
      </c>
      <c r="D13" s="192" t="s">
        <v>342</v>
      </c>
      <c r="E13" s="193" t="s">
        <v>351</v>
      </c>
      <c r="F13" s="193" t="str">
        <f>D13*E13</f>
        <v>0</v>
      </c>
      <c r="G13" s="192" t="str">
        <f>(F13/I$34)*100</f>
        <v>0</v>
      </c>
      <c r="H13" s="192" t="str">
        <f>H12+G13</f>
        <v>0</v>
      </c>
      <c r="I13" s="40">
        <v>9</v>
      </c>
    </row>
    <row r="14" spans="1:10" customHeight="1" ht="15">
      <c r="A14" s="190" t="s">
        <v>116</v>
      </c>
      <c r="B14" s="47" t="s">
        <v>74</v>
      </c>
      <c r="C14" s="191" t="s">
        <v>10</v>
      </c>
      <c r="D14" s="192" t="s">
        <v>342</v>
      </c>
      <c r="E14" s="193" t="s">
        <v>352</v>
      </c>
      <c r="F14" s="193" t="str">
        <f>D14*E14</f>
        <v>0</v>
      </c>
      <c r="G14" s="192" t="str">
        <f>(F14/I$34)*100</f>
        <v>0</v>
      </c>
      <c r="H14" s="192" t="str">
        <f>H13+G14</f>
        <v>0</v>
      </c>
      <c r="I14" s="40">
        <v>10</v>
      </c>
    </row>
    <row r="15" spans="1:10" customHeight="1" ht="15">
      <c r="A15" s="190" t="s">
        <v>104</v>
      </c>
      <c r="B15" s="47" t="s">
        <v>105</v>
      </c>
      <c r="C15" s="191" t="s">
        <v>10</v>
      </c>
      <c r="D15" s="192" t="s">
        <v>340</v>
      </c>
      <c r="E15" s="193" t="s">
        <v>353</v>
      </c>
      <c r="F15" s="193" t="str">
        <f>D15*E15</f>
        <v>0</v>
      </c>
      <c r="G15" s="192" t="str">
        <f>(F15/I$34)*100</f>
        <v>0</v>
      </c>
      <c r="H15" s="192" t="str">
        <f>H14+G15</f>
        <v>0</v>
      </c>
      <c r="I15" s="40">
        <v>11</v>
      </c>
    </row>
    <row r="16" spans="1:10" customHeight="1" ht="15">
      <c r="A16" s="190" t="s">
        <v>120</v>
      </c>
      <c r="B16" s="47" t="s">
        <v>85</v>
      </c>
      <c r="C16" s="191" t="s">
        <v>10</v>
      </c>
      <c r="D16" s="192" t="s">
        <v>342</v>
      </c>
      <c r="E16" s="193" t="s">
        <v>354</v>
      </c>
      <c r="F16" s="193" t="str">
        <f>D16*E16</f>
        <v>0</v>
      </c>
      <c r="G16" s="192" t="str">
        <f>(F16/I$34)*100</f>
        <v>0</v>
      </c>
      <c r="H16" s="192" t="str">
        <f>H15+G16</f>
        <v>0</v>
      </c>
      <c r="I16" s="40">
        <v>12</v>
      </c>
    </row>
    <row r="17" spans="1:10" customHeight="1" ht="15">
      <c r="A17" s="190" t="s">
        <v>82</v>
      </c>
      <c r="B17" s="47" t="s">
        <v>83</v>
      </c>
      <c r="C17" s="191" t="s">
        <v>35</v>
      </c>
      <c r="D17" s="192" t="s">
        <v>355</v>
      </c>
      <c r="E17" s="193" t="s">
        <v>356</v>
      </c>
      <c r="F17" s="193" t="str">
        <f>D17*E17</f>
        <v>0</v>
      </c>
      <c r="G17" s="192" t="str">
        <f>(F17/I$34)*100</f>
        <v>0</v>
      </c>
      <c r="H17" s="192" t="str">
        <f>H16+G17</f>
        <v>0</v>
      </c>
      <c r="I17" s="40">
        <v>13</v>
      </c>
    </row>
    <row r="18" spans="1:10" customHeight="1" ht="15">
      <c r="A18" s="190" t="s">
        <v>183</v>
      </c>
      <c r="B18" s="47" t="s">
        <v>17</v>
      </c>
      <c r="C18" s="191" t="s">
        <v>18</v>
      </c>
      <c r="D18" s="192" t="s">
        <v>357</v>
      </c>
      <c r="E18" s="193">
        <v>46453.99</v>
      </c>
      <c r="F18" s="193" t="str">
        <f>D18*E18</f>
        <v>0</v>
      </c>
      <c r="G18" s="192" t="str">
        <f>(F18/I$34)*100</f>
        <v>0</v>
      </c>
      <c r="H18" s="192" t="str">
        <f>H17+G18</f>
        <v>0</v>
      </c>
      <c r="I18" s="40">
        <v>14</v>
      </c>
    </row>
    <row r="19" spans="1:10" customHeight="1" ht="25.5">
      <c r="A19" s="190" t="s">
        <v>117</v>
      </c>
      <c r="B19" s="47" t="s">
        <v>77</v>
      </c>
      <c r="C19" s="191" t="s">
        <v>35</v>
      </c>
      <c r="D19" s="192" t="s">
        <v>349</v>
      </c>
      <c r="E19" s="193" t="s">
        <v>358</v>
      </c>
      <c r="F19" s="193" t="str">
        <f>D19*E19</f>
        <v>0</v>
      </c>
      <c r="G19" s="192" t="str">
        <f>(F19/I$34)*100</f>
        <v>0</v>
      </c>
      <c r="H19" s="192" t="str">
        <f>H18+G19</f>
        <v>0</v>
      </c>
      <c r="I19" s="40">
        <v>15</v>
      </c>
    </row>
    <row r="20" spans="1:10" customHeight="1" ht="25.5">
      <c r="A20" s="190" t="s">
        <v>107</v>
      </c>
      <c r="B20" s="47" t="s">
        <v>108</v>
      </c>
      <c r="C20" s="191" t="s">
        <v>10</v>
      </c>
      <c r="D20" s="192" t="s">
        <v>340</v>
      </c>
      <c r="E20" s="193" t="s">
        <v>359</v>
      </c>
      <c r="F20" s="193" t="str">
        <f>D20*E20</f>
        <v>0</v>
      </c>
      <c r="G20" s="192" t="str">
        <f>(F20/I$34)*100</f>
        <v>0</v>
      </c>
      <c r="H20" s="192" t="str">
        <f>H19+G20</f>
        <v>0</v>
      </c>
      <c r="I20" s="40">
        <v>16</v>
      </c>
    </row>
    <row r="21" spans="1:10" customHeight="1" ht="25.5">
      <c r="A21" s="190" t="s">
        <v>103</v>
      </c>
      <c r="B21" s="47" t="s">
        <v>39</v>
      </c>
      <c r="C21" s="191" t="s">
        <v>10</v>
      </c>
      <c r="D21" s="192" t="s">
        <v>340</v>
      </c>
      <c r="E21" s="193" t="s">
        <v>360</v>
      </c>
      <c r="F21" s="193" t="str">
        <f>D21*E21</f>
        <v>0</v>
      </c>
      <c r="G21" s="192" t="str">
        <f>(F21/I$34)*100</f>
        <v>0</v>
      </c>
      <c r="H21" s="192" t="str">
        <f>H20+G21</f>
        <v>0</v>
      </c>
      <c r="I21" s="40">
        <v>17</v>
      </c>
    </row>
    <row r="22" spans="1:10" customHeight="1" ht="25.5">
      <c r="A22" s="190" t="s">
        <v>109</v>
      </c>
      <c r="B22" s="47" t="s">
        <v>50</v>
      </c>
      <c r="C22" s="191" t="s">
        <v>10</v>
      </c>
      <c r="D22" s="192" t="s">
        <v>342</v>
      </c>
      <c r="E22" s="193" t="s">
        <v>361</v>
      </c>
      <c r="F22" s="193" t="str">
        <f>D22*E22</f>
        <v>0</v>
      </c>
      <c r="G22" s="192" t="str">
        <f>(F22/I$34)*100</f>
        <v>0</v>
      </c>
      <c r="H22" s="192" t="str">
        <f>H21+G22</f>
        <v>0</v>
      </c>
      <c r="I22" s="40">
        <v>18</v>
      </c>
    </row>
    <row r="23" spans="1:10" customHeight="1" ht="25.5">
      <c r="A23" s="190" t="s">
        <v>52</v>
      </c>
      <c r="B23" s="47" t="s">
        <v>53</v>
      </c>
      <c r="C23" s="191" t="s">
        <v>35</v>
      </c>
      <c r="D23" s="192" t="s">
        <v>362</v>
      </c>
      <c r="E23" s="193" t="s">
        <v>363</v>
      </c>
      <c r="F23" s="193" t="str">
        <f>D23*E23</f>
        <v>0</v>
      </c>
      <c r="G23" s="192" t="str">
        <f>(F23/I$34)*100</f>
        <v>0</v>
      </c>
      <c r="H23" s="192" t="str">
        <f>H22+G23</f>
        <v>0</v>
      </c>
      <c r="I23" s="40">
        <v>19</v>
      </c>
    </row>
    <row r="24" spans="1:10" customHeight="1" ht="25.5">
      <c r="A24" s="190" t="s">
        <v>122</v>
      </c>
      <c r="B24" s="47" t="s">
        <v>87</v>
      </c>
      <c r="C24" s="191" t="s">
        <v>10</v>
      </c>
      <c r="D24" s="192" t="s">
        <v>342</v>
      </c>
      <c r="E24" s="193" t="s">
        <v>364</v>
      </c>
      <c r="F24" s="193" t="str">
        <f>D24*E24</f>
        <v>0</v>
      </c>
      <c r="G24" s="192" t="str">
        <f>(F24/I$34)*100</f>
        <v>0</v>
      </c>
      <c r="H24" s="192" t="str">
        <f>H23+G24</f>
        <v>0</v>
      </c>
      <c r="I24" s="40">
        <v>20</v>
      </c>
    </row>
    <row r="25" spans="1:10" customHeight="1" ht="25.5">
      <c r="A25" s="190" t="s">
        <v>66</v>
      </c>
      <c r="B25" s="47" t="s">
        <v>67</v>
      </c>
      <c r="C25" s="191" t="s">
        <v>10</v>
      </c>
      <c r="D25" s="192" t="s">
        <v>342</v>
      </c>
      <c r="E25" s="193" t="s">
        <v>365</v>
      </c>
      <c r="F25" s="193" t="str">
        <f>D25*E25</f>
        <v>0</v>
      </c>
      <c r="G25" s="192" t="str">
        <f>(F25/I$34)*100</f>
        <v>0</v>
      </c>
      <c r="H25" s="192" t="str">
        <f>H24+G25</f>
        <v>0</v>
      </c>
      <c r="I25" s="40">
        <v>21</v>
      </c>
    </row>
    <row r="26" spans="1:10" customHeight="1" ht="38.25">
      <c r="A26" s="190" t="s">
        <v>224</v>
      </c>
      <c r="B26" s="47" t="s">
        <v>41</v>
      </c>
      <c r="C26" s="191" t="s">
        <v>35</v>
      </c>
      <c r="D26" s="192" t="s">
        <v>366</v>
      </c>
      <c r="E26" s="193" t="s">
        <v>367</v>
      </c>
      <c r="F26" s="193" t="str">
        <f>D26*E26</f>
        <v>0</v>
      </c>
      <c r="G26" s="192" t="str">
        <f>(F26/I$34)*100</f>
        <v>0</v>
      </c>
      <c r="H26" s="192" t="str">
        <f>H25+G26</f>
        <v>0</v>
      </c>
      <c r="I26" s="40">
        <v>22</v>
      </c>
    </row>
    <row r="27" spans="1:10" customHeight="1" ht="25.5">
      <c r="A27" s="190" t="s">
        <v>113</v>
      </c>
      <c r="B27" s="47" t="s">
        <v>64</v>
      </c>
      <c r="C27" s="191" t="s">
        <v>10</v>
      </c>
      <c r="D27" s="192" t="s">
        <v>340</v>
      </c>
      <c r="E27" s="193" t="s">
        <v>368</v>
      </c>
      <c r="F27" s="193" t="str">
        <f>D27*E27</f>
        <v>0</v>
      </c>
      <c r="G27" s="192" t="str">
        <f>(F27/I$34)*100</f>
        <v>0</v>
      </c>
      <c r="H27" s="192" t="str">
        <f>H26+G27</f>
        <v>0</v>
      </c>
      <c r="I27" s="40">
        <v>23</v>
      </c>
    </row>
    <row r="28" spans="1:10" customHeight="1" ht="25.5">
      <c r="A28" s="190" t="s">
        <v>112</v>
      </c>
      <c r="B28" s="47" t="s">
        <v>62</v>
      </c>
      <c r="C28" s="191" t="s">
        <v>10</v>
      </c>
      <c r="D28" s="192" t="s">
        <v>342</v>
      </c>
      <c r="E28" s="193" t="s">
        <v>369</v>
      </c>
      <c r="F28" s="193" t="str">
        <f>D28*E28</f>
        <v>0</v>
      </c>
      <c r="G28" s="192" t="str">
        <f>(F28/I$34)*100</f>
        <v>0</v>
      </c>
      <c r="H28" s="192" t="str">
        <f>H27+G28</f>
        <v>0</v>
      </c>
      <c r="I28" s="40">
        <v>24</v>
      </c>
    </row>
    <row r="29" spans="1:10" customHeight="1" ht="38.25">
      <c r="A29" s="190" t="s">
        <v>115</v>
      </c>
      <c r="B29" s="47" t="s">
        <v>72</v>
      </c>
      <c r="C29" s="191" t="s">
        <v>10</v>
      </c>
      <c r="D29" s="192" t="s">
        <v>370</v>
      </c>
      <c r="E29" s="193" t="s">
        <v>371</v>
      </c>
      <c r="F29" s="193" t="str">
        <f>D29*E29</f>
        <v>0</v>
      </c>
      <c r="G29" s="192" t="str">
        <f>(F29/I$34)*100</f>
        <v>0</v>
      </c>
      <c r="H29" s="192" t="str">
        <f>H28+G29</f>
        <v>0</v>
      </c>
      <c r="I29" s="40">
        <v>25</v>
      </c>
    </row>
    <row r="30" spans="1:10" customHeight="1" ht="25.5">
      <c r="A30" s="190" t="s">
        <v>102</v>
      </c>
      <c r="B30" s="47" t="s">
        <v>37</v>
      </c>
      <c r="C30" s="191" t="s">
        <v>10</v>
      </c>
      <c r="D30" s="192" t="s">
        <v>372</v>
      </c>
      <c r="E30" s="193" t="s">
        <v>373</v>
      </c>
      <c r="F30" s="193" t="str">
        <f>D30*E30</f>
        <v>0</v>
      </c>
      <c r="G30" s="192" t="str">
        <f>(F30/I$34)*100</f>
        <v>0</v>
      </c>
      <c r="H30" s="192" t="str">
        <f>H29+G30</f>
        <v>0</v>
      </c>
      <c r="I30" s="40">
        <v>26</v>
      </c>
    </row>
    <row r="31" spans="1:10" customHeight="1" ht="25.5">
      <c r="A31" s="190" t="s">
        <v>118</v>
      </c>
      <c r="B31" s="47" t="s">
        <v>80</v>
      </c>
      <c r="C31" s="191" t="s">
        <v>10</v>
      </c>
      <c r="D31" s="192" t="s">
        <v>340</v>
      </c>
      <c r="E31" s="193" t="s">
        <v>374</v>
      </c>
      <c r="F31" s="193" t="str">
        <f>D31*E31</f>
        <v>0</v>
      </c>
      <c r="G31" s="192" t="str">
        <f>(F31/I$34)*100</f>
        <v>0</v>
      </c>
      <c r="H31" s="192" t="str">
        <f>H30+G31</f>
        <v>0</v>
      </c>
      <c r="I31" s="40">
        <v>27</v>
      </c>
    </row>
    <row r="32" spans="1:10" customHeight="1" ht="15" hidden="true">
      <c r="A32" s="40"/>
      <c r="B32" s="40"/>
      <c r="C32" s="40"/>
      <c r="D32" s="40"/>
      <c r="E32" s="40"/>
      <c r="F32" s="40"/>
      <c r="G32" s="40"/>
      <c r="H32" s="40"/>
    </row>
    <row r="33" spans="1:10" customHeight="1" ht="15" hidden="true">
      <c r="A33" s="194"/>
      <c r="B33" s="194"/>
      <c r="C33" s="194"/>
      <c r="D33" s="194"/>
      <c r="E33" s="194"/>
      <c r="F33" s="194"/>
      <c r="G33" s="194"/>
      <c r="H33" s="194"/>
    </row>
    <row r="34" spans="1:10" customHeight="1" ht="15" hidden="true">
      <c r="A34" s="351"/>
      <c r="B34" s="351"/>
      <c r="C34" s="195"/>
      <c r="D34" s="352" t="s">
        <v>375</v>
      </c>
      <c r="E34" s="351"/>
      <c r="F34" s="196">
        <f>SUM(F5:F31)</f>
        <v>0</v>
      </c>
      <c r="G34" s="197"/>
      <c r="H34" s="196">
        <v>46453.99</v>
      </c>
      <c r="I34" s="83">
        <v>46686.26</v>
      </c>
    </row>
    <row r="35" spans="1:10" customHeight="1" ht="15" hidden="true">
      <c r="A35" s="351"/>
      <c r="B35" s="351"/>
      <c r="C35" s="195"/>
      <c r="D35" s="352" t="s">
        <v>376</v>
      </c>
      <c r="E35" s="351"/>
      <c r="F35" s="353">
        <v>0.0</v>
      </c>
      <c r="G35" s="351"/>
      <c r="H35" s="351"/>
    </row>
    <row r="36" spans="1:10" customHeight="1" ht="15" hidden="true">
      <c r="A36" s="351"/>
      <c r="B36" s="351"/>
      <c r="C36" s="195"/>
      <c r="D36" s="352" t="s">
        <v>377</v>
      </c>
      <c r="E36" s="351"/>
      <c r="F36" s="353">
        <v>46453.99</v>
      </c>
      <c r="G36" s="351"/>
      <c r="H36" s="351"/>
    </row>
    <row r="37" spans="1:10" customHeight="1" ht="15" hidden="true"/>
  </sheetData>
  <sheetProtection sheet="false" objects="false" scenarios="false" formatCells="true" formatColumns="true" formatRows="true" insertColumns="true" insertRows="true" insertHyperlinks="true" deleteColumns="true" deleteRows="true" selectLockedCells="false" sort="true" autoFilter="true" pivotTables="true" selectUnlockedCells="false"/>
  <mergeCells>
    <mergeCell ref="C1:E1"/>
    <mergeCell ref="F1:H1"/>
    <mergeCell ref="C2:E2"/>
    <mergeCell ref="F2:H2"/>
    <mergeCell ref="A3:H3"/>
    <mergeCell ref="A36:B36"/>
    <mergeCell ref="D36:E36"/>
    <mergeCell ref="F36:H36"/>
    <mergeCell ref="A34:B34"/>
    <mergeCell ref="D34:E34"/>
    <mergeCell ref="A35:B35"/>
    <mergeCell ref="D35:E35"/>
    <mergeCell ref="F35:H35"/>
  </mergeCells>
  <printOptions gridLines="false" gridLinesSet="true"/>
  <pageMargins left="0.511811024" right="0.511811024" top="0.787401575" bottom="0.787401575" header="0.31496062" footer="0.31496062"/>
  <pageSetup paperSize="9" orientation="landscape" scale="100" fitToHeight="1" fitToWidth="1"/>
  <headerFooter differentOddEven="false" differentFirst="false" scaleWithDoc="true" alignWithMargins="true">
    <oddHeader/>
    <oddFooter/>
    <evenHeader/>
    <evenFooter/>
    <firstHeader/>
    <first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L104"/>
  <sheetViews>
    <sheetView tabSelected="0" workbookViewId="0" showGridLines="true" showRowColHeaders="1">
      <selection activeCell="I62" sqref="I62"/>
    </sheetView>
  </sheetViews>
  <sheetFormatPr customHeight="true" defaultRowHeight="12.75" defaultColWidth="9.140625" outlineLevelRow="0" outlineLevelCol="0"/>
  <cols>
    <col min="1" max="1" width="9.7109375" customWidth="true" style="198"/>
    <col min="2" max="2" width="53.5703125" customWidth="true" style="198"/>
    <col min="3" max="3" width="5.42578125" customWidth="true" style="198"/>
    <col min="4" max="4" width="12.140625" customWidth="true" style="198"/>
    <col min="5" max="5" width="9" customWidth="true" style="198"/>
    <col min="6" max="6" width="9.28515625" customWidth="true" style="198"/>
    <col min="7" max="7" width="8.85546875" customWidth="true" style="198"/>
    <col min="8" max="8" width="7.140625" customWidth="true" style="198"/>
    <col min="9" max="9" width="10.5703125" customWidth="true" style="198"/>
    <col min="10" max="10" width="9" customWidth="true" style="198"/>
    <col min="11" max="11" width="14.85546875" customWidth="true" style="198"/>
    <col min="12" max="12" width="17.140625" customWidth="true" style="198"/>
  </cols>
  <sheetData>
    <row r="1" spans="1:12" customHeight="1" ht="12.75">
      <c r="A1" s="189"/>
      <c r="B1" s="189" t="s">
        <v>334</v>
      </c>
      <c r="C1" s="352"/>
      <c r="D1" s="352"/>
      <c r="E1" s="352"/>
      <c r="F1" s="352"/>
      <c r="G1" s="354"/>
      <c r="H1" s="354"/>
      <c r="I1" s="354"/>
      <c r="J1" s="354"/>
    </row>
    <row r="2" spans="1:12" customHeight="1" ht="51">
      <c r="A2" s="189"/>
      <c r="B2" s="189" t="s">
        <v>335</v>
      </c>
      <c r="C2" s="352"/>
      <c r="D2" s="352"/>
      <c r="E2" s="352"/>
      <c r="F2" s="352"/>
      <c r="G2" s="354"/>
      <c r="H2" s="354"/>
      <c r="I2" s="354"/>
      <c r="J2" s="354"/>
    </row>
    <row r="3" spans="1:12" customHeight="1" ht="12.75">
      <c r="A3" s="363" t="s">
        <v>378</v>
      </c>
      <c r="B3" s="363"/>
      <c r="C3" s="363"/>
      <c r="D3" s="363"/>
      <c r="E3" s="363"/>
      <c r="F3" s="363"/>
      <c r="G3" s="363"/>
      <c r="H3" s="363"/>
      <c r="I3" s="363"/>
      <c r="J3" s="363"/>
      <c r="K3" s="199"/>
      <c r="L3" s="199"/>
    </row>
    <row r="4" spans="1:12" customHeight="1" ht="25.5">
      <c r="A4" s="361" t="s">
        <v>176</v>
      </c>
      <c r="B4" s="360" t="s">
        <v>177</v>
      </c>
      <c r="C4" s="362" t="s">
        <v>178</v>
      </c>
      <c r="D4" s="161" t="s">
        <v>298</v>
      </c>
      <c r="E4" s="161" t="s">
        <v>379</v>
      </c>
      <c r="F4" s="362" t="s">
        <v>181</v>
      </c>
      <c r="G4" s="361"/>
      <c r="H4" s="361" t="s">
        <v>380</v>
      </c>
      <c r="I4" s="361" t="s">
        <v>381</v>
      </c>
      <c r="J4" s="361" t="s">
        <v>382</v>
      </c>
      <c r="K4" s="354"/>
      <c r="L4" s="354"/>
    </row>
    <row r="5" spans="1:12" customHeight="1" ht="20.1">
      <c r="A5" s="361"/>
      <c r="B5" s="360"/>
      <c r="C5" s="362"/>
      <c r="D5" s="188" t="s">
        <v>290</v>
      </c>
      <c r="E5" s="188" t="s">
        <v>290</v>
      </c>
      <c r="F5" s="188" t="s">
        <v>290</v>
      </c>
      <c r="G5" s="188" t="s">
        <v>383</v>
      </c>
      <c r="H5" s="361"/>
      <c r="I5" s="361"/>
      <c r="J5" s="361"/>
      <c r="K5" s="361"/>
      <c r="L5" s="361"/>
    </row>
    <row r="6" spans="1:12" customHeight="1" ht="36">
      <c r="A6" s="177" t="s">
        <v>203</v>
      </c>
      <c r="B6" s="156" t="s">
        <v>204</v>
      </c>
      <c r="C6" s="157" t="s">
        <v>10</v>
      </c>
      <c r="D6" s="177" t="s">
        <v>384</v>
      </c>
      <c r="E6" s="177" t="s">
        <v>385</v>
      </c>
      <c r="F6" s="177" t="s">
        <v>385</v>
      </c>
      <c r="G6" s="179">
        <v>13900</v>
      </c>
      <c r="H6" s="177" t="s">
        <v>386</v>
      </c>
      <c r="I6" s="179">
        <v>13900</v>
      </c>
      <c r="J6" s="179">
        <f>(I6/K$89)*100</f>
        <v>29.920458938617</v>
      </c>
      <c r="K6" s="198">
        <v>1</v>
      </c>
    </row>
    <row r="7" spans="1:12" customHeight="1" ht="24">
      <c r="A7" s="177" t="s">
        <v>259</v>
      </c>
      <c r="B7" s="156" t="s">
        <v>260</v>
      </c>
      <c r="C7" s="157" t="s">
        <v>10</v>
      </c>
      <c r="D7" s="177" t="s">
        <v>384</v>
      </c>
      <c r="E7" s="177" t="s">
        <v>387</v>
      </c>
      <c r="F7" s="177" t="s">
        <v>387</v>
      </c>
      <c r="G7" s="179">
        <v>11125</v>
      </c>
      <c r="H7" s="177" t="s">
        <v>388</v>
      </c>
      <c r="I7" s="179">
        <v>25025</v>
      </c>
      <c r="J7" s="179">
        <f>(I7/K$89)*100</f>
        <v>53.867588844525</v>
      </c>
      <c r="K7" s="198">
        <v>2</v>
      </c>
    </row>
    <row r="8" spans="1:12" customHeight="1" ht="24">
      <c r="A8" s="177" t="s">
        <v>206</v>
      </c>
      <c r="B8" s="156" t="s">
        <v>207</v>
      </c>
      <c r="C8" s="157" t="s">
        <v>10</v>
      </c>
      <c r="D8" s="177" t="s">
        <v>389</v>
      </c>
      <c r="E8" s="177" t="s">
        <v>390</v>
      </c>
      <c r="F8" s="177" t="s">
        <v>391</v>
      </c>
      <c r="G8" s="179">
        <v>6990.81</v>
      </c>
      <c r="H8" s="177" t="s">
        <v>392</v>
      </c>
      <c r="I8" s="179">
        <v>32015.81</v>
      </c>
      <c r="J8" s="179">
        <f>(I8/K$89)*100</f>
        <v>68.915663920257</v>
      </c>
      <c r="K8" s="198">
        <v>3</v>
      </c>
    </row>
    <row r="9" spans="1:12" customHeight="1" ht="24">
      <c r="A9" s="177" t="s">
        <v>191</v>
      </c>
      <c r="B9" s="156" t="s">
        <v>192</v>
      </c>
      <c r="C9" s="157" t="s">
        <v>23</v>
      </c>
      <c r="D9" s="177" t="s">
        <v>393</v>
      </c>
      <c r="E9" s="177" t="s">
        <v>394</v>
      </c>
      <c r="F9" s="177" t="s">
        <v>395</v>
      </c>
      <c r="G9" s="179">
        <v>4441.15994</v>
      </c>
      <c r="H9" s="177" t="s">
        <v>396</v>
      </c>
      <c r="I9" s="179">
        <v>36456.96994</v>
      </c>
      <c r="J9" s="179">
        <f>(I9/K$89)*100</f>
        <v>78.475487202602</v>
      </c>
      <c r="K9" s="198">
        <v>4</v>
      </c>
    </row>
    <row r="10" spans="1:12" customHeight="1" ht="24">
      <c r="A10" s="180" t="s">
        <v>247</v>
      </c>
      <c r="B10" s="158" t="s">
        <v>248</v>
      </c>
      <c r="C10" s="159" t="s">
        <v>10</v>
      </c>
      <c r="D10" s="180" t="s">
        <v>384</v>
      </c>
      <c r="E10" s="180" t="s">
        <v>397</v>
      </c>
      <c r="F10" s="180" t="s">
        <v>397</v>
      </c>
      <c r="G10" s="182">
        <v>2881</v>
      </c>
      <c r="H10" s="180" t="s">
        <v>398</v>
      </c>
      <c r="I10" s="182">
        <v>39337.96994</v>
      </c>
      <c r="J10" s="201">
        <f>(I10/K$89)*100</f>
        <v>84.676986641606</v>
      </c>
      <c r="K10" s="198">
        <v>5</v>
      </c>
    </row>
    <row r="11" spans="1:12" customHeight="1" ht="24">
      <c r="A11" s="180" t="s">
        <v>276</v>
      </c>
      <c r="B11" s="158" t="s">
        <v>277</v>
      </c>
      <c r="C11" s="159" t="s">
        <v>10</v>
      </c>
      <c r="D11" s="180" t="s">
        <v>389</v>
      </c>
      <c r="E11" s="180" t="s">
        <v>399</v>
      </c>
      <c r="F11" s="180" t="s">
        <v>400</v>
      </c>
      <c r="G11" s="182">
        <v>782.1</v>
      </c>
      <c r="H11" s="180" t="s">
        <v>401</v>
      </c>
      <c r="I11" s="182">
        <v>40120.06994</v>
      </c>
      <c r="J11" s="201">
        <f>(I11/K$89)*100</f>
        <v>86.360496780879</v>
      </c>
      <c r="K11" s="198">
        <v>6</v>
      </c>
    </row>
    <row r="12" spans="1:12" customHeight="1" ht="24">
      <c r="A12" s="180" t="s">
        <v>402</v>
      </c>
      <c r="B12" s="158" t="s">
        <v>210</v>
      </c>
      <c r="C12" s="159" t="s">
        <v>35</v>
      </c>
      <c r="D12" s="180" t="s">
        <v>403</v>
      </c>
      <c r="E12" s="180" t="s">
        <v>404</v>
      </c>
      <c r="F12" s="180" t="s">
        <v>405</v>
      </c>
      <c r="G12" s="182">
        <v>734.7</v>
      </c>
      <c r="H12" s="180" t="s">
        <v>406</v>
      </c>
      <c r="I12" s="182">
        <v>40854.76994</v>
      </c>
      <c r="J12" s="201">
        <f>(I12/K$89)*100</f>
        <v>87.94197600262</v>
      </c>
      <c r="K12" s="198">
        <v>7</v>
      </c>
    </row>
    <row r="13" spans="1:12" customHeight="1" ht="24">
      <c r="A13" s="180" t="s">
        <v>407</v>
      </c>
      <c r="B13" s="158" t="s">
        <v>408</v>
      </c>
      <c r="C13" s="159" t="s">
        <v>23</v>
      </c>
      <c r="D13" s="180" t="s">
        <v>409</v>
      </c>
      <c r="E13" s="180" t="s">
        <v>410</v>
      </c>
      <c r="F13" s="180" t="s">
        <v>411</v>
      </c>
      <c r="G13" s="182">
        <v>653.349176526</v>
      </c>
      <c r="H13" s="180" t="s">
        <v>412</v>
      </c>
      <c r="I13" s="182">
        <v>41508.1191165</v>
      </c>
      <c r="J13" s="201">
        <f>(I13/K$89)*100</f>
        <v>89.34834342766</v>
      </c>
      <c r="K13" s="198">
        <v>8</v>
      </c>
    </row>
    <row r="14" spans="1:12" customHeight="1" ht="51">
      <c r="A14" s="180" t="s">
        <v>262</v>
      </c>
      <c r="B14" s="158" t="s">
        <v>263</v>
      </c>
      <c r="C14" s="159" t="s">
        <v>10</v>
      </c>
      <c r="D14" s="180" t="s">
        <v>389</v>
      </c>
      <c r="E14" s="180" t="s">
        <v>413</v>
      </c>
      <c r="F14" s="180" t="s">
        <v>414</v>
      </c>
      <c r="G14" s="182">
        <v>619.02</v>
      </c>
      <c r="H14" s="180" t="s">
        <v>415</v>
      </c>
      <c r="I14" s="182">
        <v>42127.1391165</v>
      </c>
      <c r="J14" s="201">
        <f>(I14/K$89)*100</f>
        <v>90.6808155494</v>
      </c>
      <c r="K14" s="198">
        <v>9</v>
      </c>
    </row>
    <row r="15" spans="1:12" customHeight="1" ht="24">
      <c r="A15" s="180" t="s">
        <v>282</v>
      </c>
      <c r="B15" s="158" t="s">
        <v>283</v>
      </c>
      <c r="C15" s="159" t="s">
        <v>10</v>
      </c>
      <c r="D15" s="180" t="s">
        <v>389</v>
      </c>
      <c r="E15" s="180" t="s">
        <v>416</v>
      </c>
      <c r="F15" s="180" t="s">
        <v>417</v>
      </c>
      <c r="G15" s="182">
        <v>612.99</v>
      </c>
      <c r="H15" s="180" t="s">
        <v>418</v>
      </c>
      <c r="I15" s="182">
        <v>42740.1291165</v>
      </c>
      <c r="J15" s="201">
        <f>(I15/K$89)*100</f>
        <v>92.000307788593</v>
      </c>
      <c r="K15" s="198">
        <v>10</v>
      </c>
    </row>
    <row r="16" spans="1:12" customHeight="1" ht="24">
      <c r="A16" s="180" t="s">
        <v>419</v>
      </c>
      <c r="B16" s="158" t="s">
        <v>420</v>
      </c>
      <c r="C16" s="159" t="s">
        <v>421</v>
      </c>
      <c r="D16" s="180" t="s">
        <v>422</v>
      </c>
      <c r="E16" s="180" t="s">
        <v>423</v>
      </c>
      <c r="F16" s="180" t="s">
        <v>424</v>
      </c>
      <c r="G16" s="182">
        <v>390.4459827</v>
      </c>
      <c r="H16" s="180" t="s">
        <v>425</v>
      </c>
      <c r="I16" s="182">
        <v>43130.5750992</v>
      </c>
      <c r="J16" s="201">
        <f>(I16/K$89)*100</f>
        <v>92.840762680184</v>
      </c>
      <c r="K16" s="198">
        <v>11</v>
      </c>
    </row>
    <row r="17" spans="1:12" customHeight="1" ht="24">
      <c r="A17" s="180" t="s">
        <v>426</v>
      </c>
      <c r="B17" s="158" t="s">
        <v>427</v>
      </c>
      <c r="C17" s="159" t="s">
        <v>23</v>
      </c>
      <c r="D17" s="180" t="s">
        <v>428</v>
      </c>
      <c r="E17" s="180" t="s">
        <v>429</v>
      </c>
      <c r="F17" s="180" t="s">
        <v>430</v>
      </c>
      <c r="G17" s="182">
        <v>336.61439571</v>
      </c>
      <c r="H17" s="180" t="s">
        <v>431</v>
      </c>
      <c r="I17" s="182">
        <v>43467.1894949</v>
      </c>
      <c r="J17" s="201">
        <f>(I17/K$89)*100</f>
        <v>93.565342335198</v>
      </c>
      <c r="K17" s="198">
        <v>12</v>
      </c>
    </row>
    <row r="18" spans="1:12" customHeight="1" ht="24">
      <c r="A18" s="180" t="s">
        <v>326</v>
      </c>
      <c r="B18" s="158" t="s">
        <v>327</v>
      </c>
      <c r="C18" s="159" t="s">
        <v>10</v>
      </c>
      <c r="D18" s="180" t="s">
        <v>389</v>
      </c>
      <c r="E18" s="180" t="s">
        <v>432</v>
      </c>
      <c r="F18" s="180" t="s">
        <v>433</v>
      </c>
      <c r="G18" s="182">
        <v>268.92</v>
      </c>
      <c r="H18" s="180" t="s">
        <v>434</v>
      </c>
      <c r="I18" s="182">
        <v>43736.1094949</v>
      </c>
      <c r="J18" s="201">
        <f>(I18/K$89)*100</f>
        <v>94.144206350865</v>
      </c>
      <c r="K18" s="198">
        <v>13</v>
      </c>
    </row>
    <row r="19" spans="1:12" customHeight="1" ht="24">
      <c r="A19" s="180" t="s">
        <v>435</v>
      </c>
      <c r="B19" s="158" t="s">
        <v>436</v>
      </c>
      <c r="C19" s="159" t="s">
        <v>23</v>
      </c>
      <c r="D19" s="180" t="s">
        <v>437</v>
      </c>
      <c r="E19" s="180" t="s">
        <v>438</v>
      </c>
      <c r="F19" s="180" t="s">
        <v>439</v>
      </c>
      <c r="G19" s="182">
        <v>249.93347421</v>
      </c>
      <c r="H19" s="180" t="s">
        <v>440</v>
      </c>
      <c r="I19" s="182">
        <v>43986.0429691</v>
      </c>
      <c r="J19" s="201">
        <f>(I19/K$89)*100</f>
        <v>94.682200901382</v>
      </c>
      <c r="K19" s="198">
        <v>14</v>
      </c>
    </row>
    <row r="20" spans="1:12" customHeight="1" ht="24">
      <c r="A20" s="185" t="s">
        <v>441</v>
      </c>
      <c r="B20" s="184" t="s">
        <v>442</v>
      </c>
      <c r="C20" s="186" t="s">
        <v>10</v>
      </c>
      <c r="D20" s="185" t="s">
        <v>384</v>
      </c>
      <c r="E20" s="185" t="s">
        <v>443</v>
      </c>
      <c r="F20" s="185" t="s">
        <v>443</v>
      </c>
      <c r="G20" s="187">
        <v>186.84</v>
      </c>
      <c r="H20" s="185" t="s">
        <v>444</v>
      </c>
      <c r="I20" s="187">
        <v>44172.8829691</v>
      </c>
      <c r="J20" s="200">
        <f>(I20/K$89)*100</f>
        <v>95.084383530741</v>
      </c>
      <c r="K20" s="198">
        <v>15</v>
      </c>
    </row>
    <row r="21" spans="1:12" customHeight="1" ht="24">
      <c r="A21" s="185" t="s">
        <v>221</v>
      </c>
      <c r="B21" s="184" t="s">
        <v>222</v>
      </c>
      <c r="C21" s="186" t="s">
        <v>10</v>
      </c>
      <c r="D21" s="185" t="s">
        <v>384</v>
      </c>
      <c r="E21" s="185" t="s">
        <v>445</v>
      </c>
      <c r="F21" s="185" t="s">
        <v>445</v>
      </c>
      <c r="G21" s="187">
        <v>177</v>
      </c>
      <c r="H21" s="185" t="s">
        <v>446</v>
      </c>
      <c r="I21" s="187">
        <v>44349.8829691</v>
      </c>
      <c r="J21" s="200">
        <f>(I21/K$89)*100</f>
        <v>95.465385058233</v>
      </c>
      <c r="K21" s="198">
        <v>16</v>
      </c>
    </row>
    <row r="22" spans="1:12" customHeight="1" ht="24">
      <c r="A22" s="185" t="s">
        <v>447</v>
      </c>
      <c r="B22" s="184" t="s">
        <v>408</v>
      </c>
      <c r="C22" s="186" t="s">
        <v>23</v>
      </c>
      <c r="D22" s="185" t="s">
        <v>448</v>
      </c>
      <c r="E22" s="185" t="s">
        <v>410</v>
      </c>
      <c r="F22" s="185" t="s">
        <v>449</v>
      </c>
      <c r="G22" s="187">
        <v>130.451</v>
      </c>
      <c r="H22" s="185" t="s">
        <v>450</v>
      </c>
      <c r="I22" s="187">
        <v>44480.3339691</v>
      </c>
      <c r="J22" s="200">
        <f>(I22/K$89)*100</f>
        <v>95.746187489096</v>
      </c>
      <c r="K22" s="198">
        <v>17</v>
      </c>
    </row>
    <row r="23" spans="1:12" customHeight="1" ht="24">
      <c r="A23" s="185" t="s">
        <v>250</v>
      </c>
      <c r="B23" s="184" t="s">
        <v>251</v>
      </c>
      <c r="C23" s="186" t="s">
        <v>10</v>
      </c>
      <c r="D23" s="185" t="s">
        <v>389</v>
      </c>
      <c r="E23" s="185" t="s">
        <v>451</v>
      </c>
      <c r="F23" s="185" t="s">
        <v>452</v>
      </c>
      <c r="G23" s="187">
        <v>122.34</v>
      </c>
      <c r="H23" s="185" t="s">
        <v>453</v>
      </c>
      <c r="I23" s="187">
        <v>44602.6739691</v>
      </c>
      <c r="J23" s="200">
        <f>(I23/K$89)*100</f>
        <v>96.009530578776</v>
      </c>
      <c r="K23" s="198">
        <v>18</v>
      </c>
    </row>
    <row r="24" spans="1:12" customHeight="1" ht="24">
      <c r="A24" s="185" t="s">
        <v>253</v>
      </c>
      <c r="B24" s="184" t="s">
        <v>254</v>
      </c>
      <c r="C24" s="186" t="s">
        <v>35</v>
      </c>
      <c r="D24" s="185" t="s">
        <v>454</v>
      </c>
      <c r="E24" s="185" t="s">
        <v>455</v>
      </c>
      <c r="F24" s="185" t="s">
        <v>456</v>
      </c>
      <c r="G24" s="187">
        <v>112.5</v>
      </c>
      <c r="H24" s="185" t="s">
        <v>457</v>
      </c>
      <c r="I24" s="187">
        <v>44715.1739691</v>
      </c>
      <c r="J24" s="200">
        <f>(I24/K$89)*100</f>
        <v>96.251692566589</v>
      </c>
      <c r="K24" s="198">
        <v>19</v>
      </c>
    </row>
    <row r="25" spans="1:12" customHeight="1" ht="36">
      <c r="A25" s="185" t="s">
        <v>332</v>
      </c>
      <c r="B25" s="184" t="s">
        <v>333</v>
      </c>
      <c r="C25" s="186" t="s">
        <v>10</v>
      </c>
      <c r="D25" s="185" t="s">
        <v>389</v>
      </c>
      <c r="E25" s="185" t="s">
        <v>458</v>
      </c>
      <c r="F25" s="185" t="s">
        <v>459</v>
      </c>
      <c r="G25" s="187">
        <v>109.65</v>
      </c>
      <c r="H25" s="185" t="s">
        <v>457</v>
      </c>
      <c r="I25" s="187">
        <v>44824.8239691</v>
      </c>
      <c r="J25" s="200">
        <f>(I25/K$89)*100</f>
        <v>96.487719784043</v>
      </c>
      <c r="K25" s="198">
        <v>20</v>
      </c>
    </row>
    <row r="26" spans="1:12" customHeight="1" ht="24">
      <c r="A26" s="185" t="s">
        <v>460</v>
      </c>
      <c r="B26" s="184" t="s">
        <v>461</v>
      </c>
      <c r="C26" s="186" t="s">
        <v>10</v>
      </c>
      <c r="D26" s="185" t="s">
        <v>462</v>
      </c>
      <c r="E26" s="185" t="s">
        <v>463</v>
      </c>
      <c r="F26" s="185" t="s">
        <v>464</v>
      </c>
      <c r="G26" s="187">
        <v>108.866794972</v>
      </c>
      <c r="H26" s="185" t="s">
        <v>465</v>
      </c>
      <c r="I26" s="187">
        <v>44933.6907641</v>
      </c>
      <c r="J26" s="200">
        <f>(I26/K$89)*100</f>
        <v>96.72206111279</v>
      </c>
      <c r="K26" s="198">
        <v>21</v>
      </c>
    </row>
    <row r="27" spans="1:12" customHeight="1" ht="24">
      <c r="A27" s="185" t="s">
        <v>466</v>
      </c>
      <c r="B27" s="184" t="s">
        <v>300</v>
      </c>
      <c r="C27" s="186" t="s">
        <v>285</v>
      </c>
      <c r="D27" s="185" t="s">
        <v>467</v>
      </c>
      <c r="E27" s="185" t="s">
        <v>468</v>
      </c>
      <c r="F27" s="185" t="s">
        <v>469</v>
      </c>
      <c r="G27" s="187">
        <v>94.578</v>
      </c>
      <c r="H27" s="185" t="s">
        <v>470</v>
      </c>
      <c r="I27" s="187">
        <v>45028.2687641</v>
      </c>
      <c r="J27" s="200">
        <f>(I27/K$89)*100</f>
        <v>96.925645081531</v>
      </c>
      <c r="K27" s="198">
        <v>22</v>
      </c>
    </row>
    <row r="28" spans="1:12" customHeight="1" ht="24">
      <c r="A28" s="185" t="s">
        <v>471</v>
      </c>
      <c r="B28" s="184" t="s">
        <v>472</v>
      </c>
      <c r="C28" s="186" t="s">
        <v>23</v>
      </c>
      <c r="D28" s="185" t="s">
        <v>473</v>
      </c>
      <c r="E28" s="185" t="s">
        <v>474</v>
      </c>
      <c r="F28" s="185" t="s">
        <v>475</v>
      </c>
      <c r="G28" s="187">
        <v>92.721857939</v>
      </c>
      <c r="H28" s="185" t="s">
        <v>470</v>
      </c>
      <c r="I28" s="187">
        <v>45120.990622</v>
      </c>
      <c r="J28" s="200">
        <f>(I28/K$89)*100</f>
        <v>97.125233609733</v>
      </c>
      <c r="K28" s="198">
        <v>23</v>
      </c>
    </row>
    <row r="29" spans="1:12" customHeight="1" ht="24">
      <c r="A29" s="185" t="s">
        <v>269</v>
      </c>
      <c r="B29" s="184" t="s">
        <v>270</v>
      </c>
      <c r="C29" s="186" t="s">
        <v>10</v>
      </c>
      <c r="D29" s="185" t="s">
        <v>384</v>
      </c>
      <c r="E29" s="185" t="s">
        <v>476</v>
      </c>
      <c r="F29" s="185" t="s">
        <v>476</v>
      </c>
      <c r="G29" s="187">
        <v>91.75</v>
      </c>
      <c r="H29" s="185" t="s">
        <v>470</v>
      </c>
      <c r="I29" s="187">
        <v>45212.740622</v>
      </c>
      <c r="J29" s="200">
        <f>(I29/K$89)*100</f>
        <v>97.322730164238</v>
      </c>
      <c r="K29" s="198">
        <v>24</v>
      </c>
    </row>
    <row r="30" spans="1:12" customHeight="1" ht="12.75" hidden="true">
      <c r="A30" s="185" t="s">
        <v>477</v>
      </c>
      <c r="B30" s="184" t="s">
        <v>427</v>
      </c>
      <c r="C30" s="186" t="s">
        <v>23</v>
      </c>
      <c r="D30" s="185" t="s">
        <v>448</v>
      </c>
      <c r="E30" s="185" t="s">
        <v>429</v>
      </c>
      <c r="F30" s="185" t="s">
        <v>478</v>
      </c>
      <c r="G30" s="187">
        <v>91.615</v>
      </c>
      <c r="H30" s="185" t="s">
        <v>470</v>
      </c>
      <c r="I30" s="187">
        <v>45304.355622</v>
      </c>
      <c r="J30" s="200">
        <f>(I30/K$89)*100</f>
        <v>97.519936124357</v>
      </c>
      <c r="K30" s="198">
        <v>25</v>
      </c>
    </row>
    <row r="31" spans="1:12" customHeight="1" ht="12.75" hidden="true">
      <c r="A31" s="185" t="s">
        <v>479</v>
      </c>
      <c r="B31" s="184" t="s">
        <v>480</v>
      </c>
      <c r="C31" s="186" t="s">
        <v>10</v>
      </c>
      <c r="D31" s="185" t="s">
        <v>384</v>
      </c>
      <c r="E31" s="185" t="s">
        <v>481</v>
      </c>
      <c r="F31" s="185" t="s">
        <v>481</v>
      </c>
      <c r="G31" s="187">
        <v>88.78</v>
      </c>
      <c r="H31" s="185" t="s">
        <v>482</v>
      </c>
      <c r="I31" s="187">
        <v>45393.135622</v>
      </c>
      <c r="J31" s="200">
        <f>(I31/K$89)*100</f>
        <v>97.711039602384</v>
      </c>
      <c r="K31" s="198">
        <v>26</v>
      </c>
    </row>
    <row r="32" spans="1:12" customHeight="1" ht="25.5" hidden="true">
      <c r="A32" s="185" t="s">
        <v>318</v>
      </c>
      <c r="B32" s="184" t="s">
        <v>319</v>
      </c>
      <c r="C32" s="186" t="s">
        <v>285</v>
      </c>
      <c r="D32" s="185" t="s">
        <v>483</v>
      </c>
      <c r="E32" s="185" t="s">
        <v>484</v>
      </c>
      <c r="F32" s="185" t="s">
        <v>485</v>
      </c>
      <c r="G32" s="187">
        <v>83.842</v>
      </c>
      <c r="H32" s="185" t="s">
        <v>486</v>
      </c>
      <c r="I32" s="187">
        <v>45476.977622</v>
      </c>
      <c r="J32" s="200">
        <f>(I32/K$89)*100</f>
        <v>97.891513783559</v>
      </c>
      <c r="K32" s="198">
        <v>27</v>
      </c>
    </row>
    <row r="33" spans="1:12" customHeight="1" ht="25.5" hidden="true">
      <c r="A33" s="185" t="s">
        <v>225</v>
      </c>
      <c r="B33" s="184" t="s">
        <v>226</v>
      </c>
      <c r="C33" s="186" t="s">
        <v>35</v>
      </c>
      <c r="D33" s="185" t="s">
        <v>487</v>
      </c>
      <c r="E33" s="185" t="s">
        <v>488</v>
      </c>
      <c r="F33" s="185" t="s">
        <v>489</v>
      </c>
      <c r="G33" s="187">
        <v>77.826</v>
      </c>
      <c r="H33" s="185" t="s">
        <v>490</v>
      </c>
      <c r="I33" s="187">
        <v>45554.803622</v>
      </c>
      <c r="J33" s="200">
        <f>(I33/K$89)*100</f>
        <v>98.059038217901</v>
      </c>
      <c r="K33" s="198">
        <v>28</v>
      </c>
    </row>
    <row r="34" spans="1:12" customHeight="1" ht="38.25" hidden="true">
      <c r="A34" s="185" t="s">
        <v>193</v>
      </c>
      <c r="B34" s="184" t="s">
        <v>194</v>
      </c>
      <c r="C34" s="186" t="s">
        <v>23</v>
      </c>
      <c r="D34" s="185" t="s">
        <v>491</v>
      </c>
      <c r="E34" s="185" t="s">
        <v>492</v>
      </c>
      <c r="F34" s="185" t="s">
        <v>493</v>
      </c>
      <c r="G34" s="187">
        <v>75.636671715</v>
      </c>
      <c r="H34" s="185" t="s">
        <v>494</v>
      </c>
      <c r="I34" s="187">
        <v>45630.4402937</v>
      </c>
      <c r="J34" s="200">
        <f>(I34/K$89)*100</f>
        <v>98.221850011415</v>
      </c>
      <c r="K34" s="198">
        <v>29</v>
      </c>
    </row>
    <row r="35" spans="1:12" customHeight="1" ht="38.25" hidden="true">
      <c r="A35" s="185" t="s">
        <v>495</v>
      </c>
      <c r="B35" s="184" t="s">
        <v>496</v>
      </c>
      <c r="C35" s="186" t="s">
        <v>23</v>
      </c>
      <c r="D35" s="185" t="s">
        <v>473</v>
      </c>
      <c r="E35" s="185" t="s">
        <v>497</v>
      </c>
      <c r="F35" s="185" t="s">
        <v>498</v>
      </c>
      <c r="G35" s="187">
        <v>71.116764827</v>
      </c>
      <c r="H35" s="185" t="s">
        <v>499</v>
      </c>
      <c r="I35" s="187">
        <v>45701.5570585</v>
      </c>
      <c r="J35" s="200">
        <f>(I35/K$89)*100</f>
        <v>98.3749324748</v>
      </c>
      <c r="K35" s="198">
        <v>30</v>
      </c>
    </row>
    <row r="36" spans="1:12" customHeight="1" ht="25.5" hidden="true">
      <c r="A36" s="185" t="s">
        <v>500</v>
      </c>
      <c r="B36" s="184" t="s">
        <v>501</v>
      </c>
      <c r="C36" s="186" t="s">
        <v>233</v>
      </c>
      <c r="D36" s="185" t="s">
        <v>502</v>
      </c>
      <c r="E36" s="185" t="s">
        <v>503</v>
      </c>
      <c r="F36" s="185" t="s">
        <v>504</v>
      </c>
      <c r="G36" s="187">
        <v>67.967748</v>
      </c>
      <c r="H36" s="185" t="s">
        <v>499</v>
      </c>
      <c r="I36" s="187">
        <v>45769.5248065</v>
      </c>
      <c r="J36" s="200">
        <f>(I36/K$89)*100</f>
        <v>98.521236518914</v>
      </c>
      <c r="K36" s="198">
        <v>31</v>
      </c>
    </row>
    <row r="37" spans="1:12" customHeight="1" ht="25.5" hidden="true">
      <c r="A37" s="185" t="s">
        <v>266</v>
      </c>
      <c r="B37" s="184" t="s">
        <v>267</v>
      </c>
      <c r="C37" s="186" t="s">
        <v>10</v>
      </c>
      <c r="D37" s="185" t="s">
        <v>389</v>
      </c>
      <c r="E37" s="185" t="s">
        <v>505</v>
      </c>
      <c r="F37" s="185" t="s">
        <v>506</v>
      </c>
      <c r="G37" s="187">
        <v>67.41</v>
      </c>
      <c r="H37" s="185" t="s">
        <v>499</v>
      </c>
      <c r="I37" s="187">
        <v>45836.9348065</v>
      </c>
      <c r="J37" s="200">
        <f>(I37/K$89)*100</f>
        <v>98.666339982011</v>
      </c>
      <c r="K37" s="198">
        <v>32</v>
      </c>
    </row>
    <row r="38" spans="1:12" customHeight="1" ht="25.5" hidden="true">
      <c r="A38" s="185" t="s">
        <v>507</v>
      </c>
      <c r="B38" s="184" t="s">
        <v>508</v>
      </c>
      <c r="C38" s="186" t="s">
        <v>23</v>
      </c>
      <c r="D38" s="185" t="s">
        <v>509</v>
      </c>
      <c r="E38" s="185" t="s">
        <v>510</v>
      </c>
      <c r="F38" s="185" t="s">
        <v>511</v>
      </c>
      <c r="G38" s="187">
        <v>64.07493664</v>
      </c>
      <c r="H38" s="185" t="s">
        <v>512</v>
      </c>
      <c r="I38" s="187">
        <v>45901.0097431</v>
      </c>
      <c r="J38" s="200">
        <f>(I38/K$89)*100</f>
        <v>98.804264551043</v>
      </c>
      <c r="K38" s="198">
        <v>33</v>
      </c>
    </row>
    <row r="39" spans="1:12" customHeight="1" ht="25.5" hidden="true">
      <c r="A39" s="185" t="s">
        <v>513</v>
      </c>
      <c r="B39" s="184" t="s">
        <v>514</v>
      </c>
      <c r="C39" s="186" t="s">
        <v>23</v>
      </c>
      <c r="D39" s="185" t="s">
        <v>515</v>
      </c>
      <c r="E39" s="185" t="s">
        <v>516</v>
      </c>
      <c r="F39" s="185" t="s">
        <v>517</v>
      </c>
      <c r="G39" s="187">
        <v>56.184117899</v>
      </c>
      <c r="H39" s="185" t="s">
        <v>518</v>
      </c>
      <c r="I39" s="187">
        <v>45957.193861</v>
      </c>
      <c r="J39" s="200">
        <f>(I39/K$89)*100</f>
        <v>98.925203730368</v>
      </c>
      <c r="K39" s="198">
        <v>34</v>
      </c>
    </row>
    <row r="40" spans="1:12" customHeight="1" ht="25.5" hidden="true">
      <c r="A40" s="185" t="s">
        <v>212</v>
      </c>
      <c r="B40" s="184" t="s">
        <v>213</v>
      </c>
      <c r="C40" s="186" t="s">
        <v>10</v>
      </c>
      <c r="D40" s="185" t="s">
        <v>519</v>
      </c>
      <c r="E40" s="185" t="s">
        <v>520</v>
      </c>
      <c r="F40" s="185" t="s">
        <v>521</v>
      </c>
      <c r="G40" s="187">
        <v>49.48</v>
      </c>
      <c r="H40" s="185" t="s">
        <v>522</v>
      </c>
      <c r="I40" s="187">
        <v>46006.673861</v>
      </c>
      <c r="J40" s="200">
        <f>(I40/K$89)*100</f>
        <v>99.031711953986</v>
      </c>
      <c r="K40" s="198">
        <v>35</v>
      </c>
    </row>
    <row r="41" spans="1:12" customHeight="1" ht="25.5" hidden="true">
      <c r="A41" s="185" t="s">
        <v>279</v>
      </c>
      <c r="B41" s="184" t="s">
        <v>280</v>
      </c>
      <c r="C41" s="186" t="s">
        <v>10</v>
      </c>
      <c r="D41" s="185" t="s">
        <v>523</v>
      </c>
      <c r="E41" s="185" t="s">
        <v>524</v>
      </c>
      <c r="F41" s="185" t="s">
        <v>525</v>
      </c>
      <c r="G41" s="187">
        <v>47.16</v>
      </c>
      <c r="H41" s="185" t="s">
        <v>526</v>
      </c>
      <c r="I41" s="187">
        <v>46053.833861</v>
      </c>
      <c r="J41" s="200">
        <f>(I41/K$89)*100</f>
        <v>99.133226259277</v>
      </c>
      <c r="K41" s="198">
        <v>36</v>
      </c>
    </row>
    <row r="42" spans="1:12" customHeight="1" ht="12.75" hidden="true">
      <c r="A42" s="185" t="s">
        <v>527</v>
      </c>
      <c r="B42" s="184" t="s">
        <v>528</v>
      </c>
      <c r="C42" s="186" t="s">
        <v>23</v>
      </c>
      <c r="D42" s="185" t="s">
        <v>515</v>
      </c>
      <c r="E42" s="185" t="s">
        <v>503</v>
      </c>
      <c r="F42" s="185" t="s">
        <v>529</v>
      </c>
      <c r="G42" s="187">
        <v>38.279289118</v>
      </c>
      <c r="H42" s="185" t="s">
        <v>530</v>
      </c>
      <c r="I42" s="187">
        <v>46092.1131501</v>
      </c>
      <c r="J42" s="200">
        <f>(I42/K$89)*100</f>
        <v>99.215624381415</v>
      </c>
      <c r="K42" s="198">
        <v>37</v>
      </c>
    </row>
    <row r="43" spans="1:12" customHeight="1" ht="12.75" hidden="true">
      <c r="A43" s="185" t="s">
        <v>531</v>
      </c>
      <c r="B43" s="184" t="s">
        <v>532</v>
      </c>
      <c r="C43" s="186" t="s">
        <v>10</v>
      </c>
      <c r="D43" s="185" t="s">
        <v>462</v>
      </c>
      <c r="E43" s="185" t="s">
        <v>533</v>
      </c>
      <c r="F43" s="185" t="s">
        <v>534</v>
      </c>
      <c r="G43" s="187">
        <v>31.841153086</v>
      </c>
      <c r="H43" s="185" t="s">
        <v>535</v>
      </c>
      <c r="I43" s="187">
        <v>46123.9543032</v>
      </c>
      <c r="J43" s="200">
        <f>(I43/K$89)*100</f>
        <v>99.28416408745</v>
      </c>
      <c r="K43" s="198">
        <v>38</v>
      </c>
    </row>
    <row r="44" spans="1:12" customHeight="1" ht="12.75" hidden="true">
      <c r="A44" s="185" t="s">
        <v>118</v>
      </c>
      <c r="B44" s="184" t="s">
        <v>80</v>
      </c>
      <c r="C44" s="186" t="s">
        <v>10</v>
      </c>
      <c r="D44" s="185" t="s">
        <v>384</v>
      </c>
      <c r="E44" s="185" t="s">
        <v>374</v>
      </c>
      <c r="F44" s="185" t="s">
        <v>374</v>
      </c>
      <c r="G44" s="187">
        <v>31.05</v>
      </c>
      <c r="H44" s="185" t="s">
        <v>535</v>
      </c>
      <c r="I44" s="187">
        <v>46155.0043032</v>
      </c>
      <c r="J44" s="200">
        <f>(I44/K$89)*100</f>
        <v>99.351000796086</v>
      </c>
      <c r="K44" s="198">
        <v>39</v>
      </c>
    </row>
    <row r="45" spans="1:12" customHeight="1" ht="12.75" hidden="true">
      <c r="A45" s="185" t="s">
        <v>272</v>
      </c>
      <c r="B45" s="184" t="s">
        <v>273</v>
      </c>
      <c r="C45" s="186" t="s">
        <v>10</v>
      </c>
      <c r="D45" s="185" t="s">
        <v>389</v>
      </c>
      <c r="E45" s="185" t="s">
        <v>536</v>
      </c>
      <c r="F45" s="185" t="s">
        <v>537</v>
      </c>
      <c r="G45" s="187">
        <v>31.02</v>
      </c>
      <c r="H45" s="185" t="s">
        <v>535</v>
      </c>
      <c r="I45" s="187">
        <v>46186.0243032</v>
      </c>
      <c r="J45" s="200">
        <f>(I45/K$89)*100</f>
        <v>99.417772928192</v>
      </c>
      <c r="K45" s="198">
        <v>40</v>
      </c>
    </row>
    <row r="46" spans="1:12" customHeight="1" ht="60">
      <c r="A46" s="185" t="s">
        <v>538</v>
      </c>
      <c r="B46" s="184" t="s">
        <v>539</v>
      </c>
      <c r="C46" s="186" t="s">
        <v>241</v>
      </c>
      <c r="D46" s="185" t="s">
        <v>540</v>
      </c>
      <c r="E46" s="185" t="s">
        <v>541</v>
      </c>
      <c r="F46" s="185" t="s">
        <v>542</v>
      </c>
      <c r="G46" s="187">
        <v>27.4110069</v>
      </c>
      <c r="H46" s="185" t="s">
        <v>543</v>
      </c>
      <c r="I46" s="187">
        <v>46213.4353101</v>
      </c>
      <c r="J46" s="200">
        <f>(I46/K$89)*100</f>
        <v>99.476776518582</v>
      </c>
      <c r="K46" s="198">
        <v>41</v>
      </c>
    </row>
    <row r="47" spans="1:12" customHeight="1" ht="69.95">
      <c r="A47" s="185" t="s">
        <v>189</v>
      </c>
      <c r="B47" s="184" t="s">
        <v>190</v>
      </c>
      <c r="C47" s="186" t="s">
        <v>23</v>
      </c>
      <c r="D47" s="185" t="s">
        <v>544</v>
      </c>
      <c r="E47" s="185" t="s">
        <v>492</v>
      </c>
      <c r="F47" s="185" t="s">
        <v>545</v>
      </c>
      <c r="G47" s="187">
        <v>26.125</v>
      </c>
      <c r="H47" s="185" t="s">
        <v>543</v>
      </c>
      <c r="I47" s="187">
        <v>46239.5603101</v>
      </c>
      <c r="J47" s="200">
        <f>(I47/K$89)*100</f>
        <v>99.53301191353</v>
      </c>
      <c r="K47" s="198">
        <v>42</v>
      </c>
    </row>
    <row r="48" spans="1:12" customHeight="1" ht="12.75">
      <c r="A48" s="185" t="s">
        <v>546</v>
      </c>
      <c r="B48" s="184" t="s">
        <v>547</v>
      </c>
      <c r="C48" s="186" t="s">
        <v>23</v>
      </c>
      <c r="D48" s="185" t="s">
        <v>548</v>
      </c>
      <c r="E48" s="185" t="s">
        <v>410</v>
      </c>
      <c r="F48" s="185" t="s">
        <v>549</v>
      </c>
      <c r="G48" s="187">
        <v>24.159112403</v>
      </c>
      <c r="H48" s="185" t="s">
        <v>550</v>
      </c>
      <c r="I48" s="187">
        <v>46263.7194225</v>
      </c>
      <c r="J48" s="200">
        <f>(I48/K$89)*100</f>
        <v>99.585015635152</v>
      </c>
      <c r="K48" s="198">
        <v>43</v>
      </c>
    </row>
    <row r="49" spans="1:12" customHeight="1" ht="25.5">
      <c r="A49" s="185" t="s">
        <v>551</v>
      </c>
      <c r="B49" s="184" t="s">
        <v>552</v>
      </c>
      <c r="C49" s="186" t="s">
        <v>23</v>
      </c>
      <c r="D49" s="185" t="s">
        <v>553</v>
      </c>
      <c r="E49" s="185" t="s">
        <v>554</v>
      </c>
      <c r="F49" s="185" t="s">
        <v>555</v>
      </c>
      <c r="G49" s="187">
        <v>21.272692417</v>
      </c>
      <c r="H49" s="185" t="s">
        <v>550</v>
      </c>
      <c r="I49" s="187">
        <v>46284.9921149</v>
      </c>
      <c r="J49" s="200">
        <f>(I49/K$89)*100</f>
        <v>99.63080619051</v>
      </c>
      <c r="K49" s="198">
        <v>44</v>
      </c>
    </row>
    <row r="50" spans="1:12" customHeight="1" ht="25.5">
      <c r="A50" s="185" t="s">
        <v>556</v>
      </c>
      <c r="B50" s="184" t="s">
        <v>557</v>
      </c>
      <c r="C50" s="186" t="s">
        <v>241</v>
      </c>
      <c r="D50" s="185" t="s">
        <v>558</v>
      </c>
      <c r="E50" s="185" t="s">
        <v>559</v>
      </c>
      <c r="F50" s="185" t="s">
        <v>560</v>
      </c>
      <c r="G50" s="187">
        <v>20.1548336</v>
      </c>
      <c r="H50" s="185" t="s">
        <v>561</v>
      </c>
      <c r="I50" s="187">
        <v>46305.1469485</v>
      </c>
      <c r="J50" s="200">
        <f>(I50/K$89)*100</f>
        <v>99.674190497786</v>
      </c>
      <c r="K50" s="198">
        <v>45</v>
      </c>
    </row>
    <row r="51" spans="1:12" customHeight="1" ht="25.5">
      <c r="A51" s="185" t="s">
        <v>562</v>
      </c>
      <c r="B51" s="184" t="s">
        <v>563</v>
      </c>
      <c r="C51" s="186" t="s">
        <v>305</v>
      </c>
      <c r="D51" s="185" t="s">
        <v>564</v>
      </c>
      <c r="E51" s="185" t="s">
        <v>474</v>
      </c>
      <c r="F51" s="185" t="s">
        <v>565</v>
      </c>
      <c r="G51" s="187">
        <v>15.038</v>
      </c>
      <c r="H51" s="185" t="s">
        <v>566</v>
      </c>
      <c r="I51" s="187">
        <v>46320.1849485</v>
      </c>
      <c r="J51" s="200">
        <f>(I51/K$89)*100</f>
        <v>99.706560559766</v>
      </c>
      <c r="K51" s="198">
        <v>46</v>
      </c>
    </row>
    <row r="52" spans="1:12" customHeight="1" ht="12.75">
      <c r="A52" s="185" t="s">
        <v>567</v>
      </c>
      <c r="B52" s="184" t="s">
        <v>568</v>
      </c>
      <c r="C52" s="186" t="s">
        <v>23</v>
      </c>
      <c r="D52" s="185" t="s">
        <v>569</v>
      </c>
      <c r="E52" s="185" t="s">
        <v>410</v>
      </c>
      <c r="F52" s="185" t="s">
        <v>570</v>
      </c>
      <c r="G52" s="187">
        <v>13.303407276</v>
      </c>
      <c r="H52" s="185" t="s">
        <v>566</v>
      </c>
      <c r="I52" s="187">
        <v>46333.4883558</v>
      </c>
      <c r="J52" s="200">
        <f>(I52/K$89)*100</f>
        <v>99.73519682249</v>
      </c>
      <c r="K52" s="198">
        <v>47</v>
      </c>
    </row>
    <row r="53" spans="1:12" customHeight="1" ht="25.5">
      <c r="A53" s="185" t="s">
        <v>571</v>
      </c>
      <c r="B53" s="184" t="s">
        <v>572</v>
      </c>
      <c r="C53" s="186" t="s">
        <v>305</v>
      </c>
      <c r="D53" s="185" t="s">
        <v>564</v>
      </c>
      <c r="E53" s="185" t="s">
        <v>497</v>
      </c>
      <c r="F53" s="185" t="s">
        <v>573</v>
      </c>
      <c r="G53" s="187">
        <v>11.534</v>
      </c>
      <c r="H53" s="185" t="s">
        <v>574</v>
      </c>
      <c r="I53" s="187">
        <v>46345.0223558</v>
      </c>
      <c r="J53" s="200">
        <f>(I53/K$89)*100</f>
        <v>99.760024345756</v>
      </c>
      <c r="K53" s="198">
        <v>48</v>
      </c>
    </row>
    <row r="54" spans="1:12" customHeight="1" ht="25.5">
      <c r="A54" s="185" t="s">
        <v>575</v>
      </c>
      <c r="B54" s="184" t="s">
        <v>576</v>
      </c>
      <c r="C54" s="186" t="s">
        <v>23</v>
      </c>
      <c r="D54" s="185" t="s">
        <v>553</v>
      </c>
      <c r="E54" s="185" t="s">
        <v>577</v>
      </c>
      <c r="F54" s="185" t="s">
        <v>578</v>
      </c>
      <c r="G54" s="187">
        <v>8.635449397</v>
      </c>
      <c r="H54" s="185" t="s">
        <v>574</v>
      </c>
      <c r="I54" s="187">
        <v>46353.6578052</v>
      </c>
      <c r="J54" s="200">
        <f>(I54/K$89)*100</f>
        <v>99.778612591022</v>
      </c>
      <c r="K54" s="198">
        <v>49</v>
      </c>
    </row>
    <row r="55" spans="1:12" customHeight="1" ht="12.75">
      <c r="A55" s="185" t="s">
        <v>579</v>
      </c>
      <c r="B55" s="184" t="s">
        <v>580</v>
      </c>
      <c r="C55" s="186" t="s">
        <v>23</v>
      </c>
      <c r="D55" s="185" t="s">
        <v>581</v>
      </c>
      <c r="E55" s="185" t="s">
        <v>410</v>
      </c>
      <c r="F55" s="185" t="s">
        <v>582</v>
      </c>
      <c r="G55" s="187">
        <v>8.278361489</v>
      </c>
      <c r="H55" s="185" t="s">
        <v>574</v>
      </c>
      <c r="I55" s="187">
        <v>46361.9361667</v>
      </c>
      <c r="J55" s="200">
        <f>(I55/K$89)*100</f>
        <v>99.79643218637</v>
      </c>
      <c r="K55" s="198">
        <v>50</v>
      </c>
    </row>
    <row r="56" spans="1:12" customHeight="1" ht="12.75">
      <c r="A56" s="185" t="s">
        <v>197</v>
      </c>
      <c r="B56" s="184" t="s">
        <v>198</v>
      </c>
      <c r="C56" s="186" t="s">
        <v>23</v>
      </c>
      <c r="D56" s="185" t="s">
        <v>491</v>
      </c>
      <c r="E56" s="185" t="s">
        <v>583</v>
      </c>
      <c r="F56" s="185" t="s">
        <v>584</v>
      </c>
      <c r="G56" s="187">
        <v>8.251273278</v>
      </c>
      <c r="H56" s="185" t="s">
        <v>574</v>
      </c>
      <c r="I56" s="187">
        <v>46370.18744</v>
      </c>
      <c r="J56" s="200">
        <f>(I56/K$89)*100</f>
        <v>99.814193472986</v>
      </c>
      <c r="K56" s="198">
        <v>51</v>
      </c>
    </row>
    <row r="57" spans="1:12" customHeight="1" ht="25.5">
      <c r="A57" s="185" t="s">
        <v>585</v>
      </c>
      <c r="B57" s="184" t="s">
        <v>586</v>
      </c>
      <c r="C57" s="186" t="s">
        <v>305</v>
      </c>
      <c r="D57" s="185" t="s">
        <v>564</v>
      </c>
      <c r="E57" s="185" t="s">
        <v>492</v>
      </c>
      <c r="F57" s="185" t="s">
        <v>587</v>
      </c>
      <c r="G57" s="187">
        <v>8.03</v>
      </c>
      <c r="H57" s="185" t="s">
        <v>574</v>
      </c>
      <c r="I57" s="187">
        <v>46378.21744</v>
      </c>
      <c r="J57" s="200">
        <f>(I57/K$89)*100</f>
        <v>99.831478457538</v>
      </c>
      <c r="K57" s="198">
        <v>52</v>
      </c>
    </row>
    <row r="58" spans="1:12" customHeight="1" ht="12.75">
      <c r="A58" s="185" t="s">
        <v>588</v>
      </c>
      <c r="B58" s="184" t="s">
        <v>589</v>
      </c>
      <c r="C58" s="186" t="s">
        <v>23</v>
      </c>
      <c r="D58" s="185" t="s">
        <v>590</v>
      </c>
      <c r="E58" s="185" t="s">
        <v>591</v>
      </c>
      <c r="F58" s="185" t="s">
        <v>592</v>
      </c>
      <c r="G58" s="187">
        <v>7.41356922</v>
      </c>
      <c r="H58" s="185" t="s">
        <v>574</v>
      </c>
      <c r="I58" s="187">
        <v>46385.6310092</v>
      </c>
      <c r="J58" s="200">
        <f>(I58/K$89)*100</f>
        <v>99.847436543354</v>
      </c>
      <c r="K58" s="198">
        <v>53</v>
      </c>
    </row>
    <row r="59" spans="1:12" customHeight="1" ht="38.25">
      <c r="A59" s="185" t="s">
        <v>593</v>
      </c>
      <c r="B59" s="184" t="s">
        <v>594</v>
      </c>
      <c r="C59" s="186" t="s">
        <v>10</v>
      </c>
      <c r="D59" s="185" t="s">
        <v>595</v>
      </c>
      <c r="E59" s="185" t="s">
        <v>463</v>
      </c>
      <c r="F59" s="185" t="s">
        <v>596</v>
      </c>
      <c r="G59" s="187">
        <v>6.671742038</v>
      </c>
      <c r="H59" s="185" t="s">
        <v>597</v>
      </c>
      <c r="I59" s="187">
        <v>46392.3027512</v>
      </c>
      <c r="J59" s="200">
        <f>(I59/K$89)*100</f>
        <v>99.861797808286</v>
      </c>
      <c r="K59" s="198">
        <v>54</v>
      </c>
    </row>
    <row r="60" spans="1:12" customHeight="1" ht="25.5">
      <c r="A60" s="185" t="s">
        <v>598</v>
      </c>
      <c r="B60" s="184" t="s">
        <v>599</v>
      </c>
      <c r="C60" s="186" t="s">
        <v>305</v>
      </c>
      <c r="D60" s="185" t="s">
        <v>448</v>
      </c>
      <c r="E60" s="185" t="s">
        <v>516</v>
      </c>
      <c r="F60" s="185" t="s">
        <v>600</v>
      </c>
      <c r="G60" s="187">
        <v>6.643</v>
      </c>
      <c r="H60" s="185" t="s">
        <v>597</v>
      </c>
      <c r="I60" s="187">
        <v>46398.9457512</v>
      </c>
      <c r="J60" s="200">
        <f>(I60/K$89)*100</f>
        <v>99.876097204598</v>
      </c>
      <c r="K60" s="198">
        <v>55</v>
      </c>
    </row>
    <row r="61" spans="1:12" customHeight="1" ht="12.75">
      <c r="A61" s="185" t="s">
        <v>601</v>
      </c>
      <c r="B61" s="184" t="s">
        <v>602</v>
      </c>
      <c r="C61" s="186" t="s">
        <v>305</v>
      </c>
      <c r="D61" s="185" t="s">
        <v>448</v>
      </c>
      <c r="E61" s="185" t="s">
        <v>516</v>
      </c>
      <c r="F61" s="185" t="s">
        <v>600</v>
      </c>
      <c r="G61" s="187">
        <v>6.643</v>
      </c>
      <c r="H61" s="185" t="s">
        <v>597</v>
      </c>
      <c r="I61" s="187">
        <v>46405.5887512</v>
      </c>
      <c r="J61" s="200">
        <f>(I61/K$89)*100</f>
        <v>99.890396600909</v>
      </c>
      <c r="K61" s="198">
        <v>56</v>
      </c>
    </row>
    <row r="62" spans="1:12" customHeight="1" ht="51">
      <c r="A62" s="185" t="s">
        <v>315</v>
      </c>
      <c r="B62" s="184" t="s">
        <v>316</v>
      </c>
      <c r="C62" s="186" t="s">
        <v>317</v>
      </c>
      <c r="D62" s="185" t="s">
        <v>603</v>
      </c>
      <c r="E62" s="185" t="s">
        <v>604</v>
      </c>
      <c r="F62" s="185" t="s">
        <v>605</v>
      </c>
      <c r="G62" s="187">
        <v>6.13333364</v>
      </c>
      <c r="H62" s="185" t="s">
        <v>597</v>
      </c>
      <c r="I62" s="187">
        <v>46411.7220848</v>
      </c>
      <c r="J62" s="200">
        <f>(I62/K$89)*100</f>
        <v>99.9035989143</v>
      </c>
      <c r="K62" s="198">
        <v>57</v>
      </c>
    </row>
    <row r="63" spans="1:12" customHeight="1" ht="12.75">
      <c r="A63" s="185" t="s">
        <v>606</v>
      </c>
      <c r="B63" s="184" t="s">
        <v>607</v>
      </c>
      <c r="C63" s="186" t="s">
        <v>23</v>
      </c>
      <c r="D63" s="185" t="s">
        <v>581</v>
      </c>
      <c r="E63" s="185" t="s">
        <v>608</v>
      </c>
      <c r="F63" s="185" t="s">
        <v>609</v>
      </c>
      <c r="G63" s="187">
        <v>5.860171955</v>
      </c>
      <c r="H63" s="185" t="s">
        <v>597</v>
      </c>
      <c r="I63" s="187">
        <v>46417.5822568</v>
      </c>
      <c r="J63" s="200">
        <f>(I63/K$89)*100</f>
        <v>99.916213233415</v>
      </c>
      <c r="K63" s="198">
        <v>58</v>
      </c>
    </row>
    <row r="64" spans="1:12" customHeight="1" ht="25.5">
      <c r="A64" s="185" t="s">
        <v>320</v>
      </c>
      <c r="B64" s="184" t="s">
        <v>321</v>
      </c>
      <c r="C64" s="186" t="s">
        <v>317</v>
      </c>
      <c r="D64" s="185" t="s">
        <v>610</v>
      </c>
      <c r="E64" s="185" t="s">
        <v>611</v>
      </c>
      <c r="F64" s="185" t="s">
        <v>612</v>
      </c>
      <c r="G64" s="187">
        <v>5.284</v>
      </c>
      <c r="H64" s="185" t="s">
        <v>597</v>
      </c>
      <c r="I64" s="187">
        <v>46422.8662568</v>
      </c>
      <c r="J64" s="200">
        <f>(I64/K$89)*100</f>
        <v>99.927587312914</v>
      </c>
      <c r="K64" s="198">
        <v>59</v>
      </c>
    </row>
    <row r="65" spans="1:12" customHeight="1" ht="25.5">
      <c r="A65" s="185" t="s">
        <v>613</v>
      </c>
      <c r="B65" s="184" t="s">
        <v>614</v>
      </c>
      <c r="C65" s="186" t="s">
        <v>305</v>
      </c>
      <c r="D65" s="185" t="s">
        <v>448</v>
      </c>
      <c r="E65" s="185" t="s">
        <v>503</v>
      </c>
      <c r="F65" s="185" t="s">
        <v>615</v>
      </c>
      <c r="G65" s="187">
        <v>4.526</v>
      </c>
      <c r="H65" s="185" t="s">
        <v>597</v>
      </c>
      <c r="I65" s="187">
        <v>46427.3922568</v>
      </c>
      <c r="J65" s="200">
        <f>(I65/K$89)*100</f>
        <v>99.937329758752</v>
      </c>
      <c r="K65" s="198">
        <v>60</v>
      </c>
    </row>
    <row r="66" spans="1:12" customHeight="1" ht="25.5">
      <c r="A66" s="185" t="s">
        <v>616</v>
      </c>
      <c r="B66" s="184" t="s">
        <v>617</v>
      </c>
      <c r="C66" s="186" t="s">
        <v>305</v>
      </c>
      <c r="D66" s="185" t="s">
        <v>448</v>
      </c>
      <c r="E66" s="185" t="s">
        <v>503</v>
      </c>
      <c r="F66" s="185" t="s">
        <v>615</v>
      </c>
      <c r="G66" s="187">
        <v>4.526</v>
      </c>
      <c r="H66" s="185" t="s">
        <v>597</v>
      </c>
      <c r="I66" s="187">
        <v>46431.9182568</v>
      </c>
      <c r="J66" s="200">
        <f>(I66/K$89)*100</f>
        <v>99.947072204591</v>
      </c>
      <c r="K66" s="198">
        <v>61</v>
      </c>
    </row>
    <row r="67" spans="1:12" customHeight="1" ht="25.5">
      <c r="A67" s="185" t="s">
        <v>618</v>
      </c>
      <c r="B67" s="184" t="s">
        <v>619</v>
      </c>
      <c r="C67" s="186" t="s">
        <v>305</v>
      </c>
      <c r="D67" s="185" t="s">
        <v>448</v>
      </c>
      <c r="E67" s="185" t="s">
        <v>620</v>
      </c>
      <c r="F67" s="185" t="s">
        <v>621</v>
      </c>
      <c r="G67" s="187">
        <v>3.431</v>
      </c>
      <c r="H67" s="185" t="s">
        <v>597</v>
      </c>
      <c r="I67" s="187">
        <v>46435.3492568</v>
      </c>
      <c r="J67" s="200">
        <f>(I67/K$89)*100</f>
        <v>99.954457607082</v>
      </c>
      <c r="K67" s="198">
        <v>62</v>
      </c>
    </row>
    <row r="68" spans="1:12" customHeight="1" ht="63.75">
      <c r="A68" s="185" t="s">
        <v>622</v>
      </c>
      <c r="B68" s="184" t="s">
        <v>623</v>
      </c>
      <c r="C68" s="186" t="s">
        <v>10</v>
      </c>
      <c r="D68" s="185" t="s">
        <v>595</v>
      </c>
      <c r="E68" s="185" t="s">
        <v>624</v>
      </c>
      <c r="F68" s="185" t="s">
        <v>625</v>
      </c>
      <c r="G68" s="187">
        <v>2.74474</v>
      </c>
      <c r="H68" s="185" t="s">
        <v>597</v>
      </c>
      <c r="I68" s="187">
        <v>46438.0939968</v>
      </c>
      <c r="J68" s="200">
        <f>(I68/K$89)*100</f>
        <v>99.960365799921</v>
      </c>
      <c r="K68" s="198">
        <v>63</v>
      </c>
    </row>
    <row r="69" spans="1:12" customHeight="1" ht="25.5">
      <c r="A69" s="185" t="s">
        <v>626</v>
      </c>
      <c r="B69" s="184" t="s">
        <v>627</v>
      </c>
      <c r="C69" s="186" t="s">
        <v>23</v>
      </c>
      <c r="D69" s="185" t="s">
        <v>628</v>
      </c>
      <c r="E69" s="185" t="s">
        <v>629</v>
      </c>
      <c r="F69" s="185" t="s">
        <v>630</v>
      </c>
      <c r="G69" s="187">
        <v>2.667000609</v>
      </c>
      <c r="H69" s="185" t="s">
        <v>597</v>
      </c>
      <c r="I69" s="187">
        <v>46440.7609974</v>
      </c>
      <c r="J69" s="200">
        <f>(I69/K$89)*100</f>
        <v>99.966106654737</v>
      </c>
      <c r="K69" s="198">
        <v>64</v>
      </c>
    </row>
    <row r="70" spans="1:12" customHeight="1" ht="25.5">
      <c r="A70" s="185" t="s">
        <v>322</v>
      </c>
      <c r="B70" s="184" t="s">
        <v>323</v>
      </c>
      <c r="C70" s="186" t="s">
        <v>324</v>
      </c>
      <c r="D70" s="185" t="s">
        <v>603</v>
      </c>
      <c r="E70" s="185" t="s">
        <v>631</v>
      </c>
      <c r="F70" s="185" t="s">
        <v>630</v>
      </c>
      <c r="G70" s="187">
        <v>2.6666668</v>
      </c>
      <c r="H70" s="185" t="s">
        <v>597</v>
      </c>
      <c r="I70" s="187">
        <v>46443.4276642</v>
      </c>
      <c r="J70" s="200">
        <f>(I70/K$89)*100</f>
        <v>99.971846791031</v>
      </c>
      <c r="K70" s="198">
        <v>65</v>
      </c>
    </row>
    <row r="71" spans="1:12" customHeight="1" ht="25.5">
      <c r="A71" s="185" t="s">
        <v>632</v>
      </c>
      <c r="B71" s="184" t="s">
        <v>633</v>
      </c>
      <c r="C71" s="186" t="s">
        <v>305</v>
      </c>
      <c r="D71" s="185" t="s">
        <v>448</v>
      </c>
      <c r="E71" s="185" t="s">
        <v>634</v>
      </c>
      <c r="F71" s="185" t="s">
        <v>635</v>
      </c>
      <c r="G71" s="187">
        <v>2.409</v>
      </c>
      <c r="H71" s="185" t="s">
        <v>597</v>
      </c>
      <c r="I71" s="187">
        <v>46445.8366642</v>
      </c>
      <c r="J71" s="200">
        <f>(I71/K$89)*100</f>
        <v>99.977032286397</v>
      </c>
      <c r="K71" s="198">
        <v>66</v>
      </c>
    </row>
    <row r="72" spans="1:12" customHeight="1" ht="38.25">
      <c r="A72" s="185" t="s">
        <v>219</v>
      </c>
      <c r="B72" s="184" t="s">
        <v>220</v>
      </c>
      <c r="C72" s="186" t="s">
        <v>10</v>
      </c>
      <c r="D72" s="185" t="s">
        <v>519</v>
      </c>
      <c r="E72" s="185" t="s">
        <v>636</v>
      </c>
      <c r="F72" s="185" t="s">
        <v>637</v>
      </c>
      <c r="G72" s="187">
        <v>1.68</v>
      </c>
      <c r="H72" s="185" t="s">
        <v>638</v>
      </c>
      <c r="I72" s="187">
        <v>46447.5166642</v>
      </c>
      <c r="J72" s="200">
        <f>(I72/K$89)*100</f>
        <v>99.980648572082</v>
      </c>
      <c r="K72" s="198">
        <v>67</v>
      </c>
    </row>
    <row r="73" spans="1:12" customHeight="1" ht="25.5">
      <c r="A73" s="185" t="s">
        <v>639</v>
      </c>
      <c r="B73" s="184" t="s">
        <v>640</v>
      </c>
      <c r="C73" s="186" t="s">
        <v>23</v>
      </c>
      <c r="D73" s="185" t="s">
        <v>641</v>
      </c>
      <c r="E73" s="185" t="s">
        <v>642</v>
      </c>
      <c r="F73" s="185" t="s">
        <v>643</v>
      </c>
      <c r="G73" s="187">
        <v>1.26523508</v>
      </c>
      <c r="H73" s="185" t="s">
        <v>638</v>
      </c>
      <c r="I73" s="187">
        <v>46448.7818993</v>
      </c>
      <c r="J73" s="200">
        <f>(I73/K$89)*100</f>
        <v>99.983372055165</v>
      </c>
      <c r="K73" s="198">
        <v>68</v>
      </c>
    </row>
    <row r="74" spans="1:12" customHeight="1" ht="38.25">
      <c r="A74" s="185" t="s">
        <v>644</v>
      </c>
      <c r="B74" s="184" t="s">
        <v>645</v>
      </c>
      <c r="C74" s="186" t="s">
        <v>10</v>
      </c>
      <c r="D74" s="185" t="s">
        <v>646</v>
      </c>
      <c r="E74" s="185" t="s">
        <v>647</v>
      </c>
      <c r="F74" s="185" t="s">
        <v>648</v>
      </c>
      <c r="G74" s="187">
        <v>1.06725438</v>
      </c>
      <c r="H74" s="185" t="s">
        <v>638</v>
      </c>
      <c r="I74" s="187">
        <v>46449.8491537</v>
      </c>
      <c r="J74" s="200">
        <f>(I74/K$89)*100</f>
        <v>99.985669374694</v>
      </c>
      <c r="K74" s="198">
        <v>69</v>
      </c>
    </row>
    <row r="75" spans="1:12" customHeight="1" ht="25.5">
      <c r="A75" s="185" t="s">
        <v>649</v>
      </c>
      <c r="B75" s="184" t="s">
        <v>650</v>
      </c>
      <c r="C75" s="186" t="s">
        <v>651</v>
      </c>
      <c r="D75" s="185" t="s">
        <v>652</v>
      </c>
      <c r="E75" s="185" t="s">
        <v>653</v>
      </c>
      <c r="F75" s="185" t="s">
        <v>653</v>
      </c>
      <c r="G75" s="187">
        <v>1.055654</v>
      </c>
      <c r="H75" s="185" t="s">
        <v>638</v>
      </c>
      <c r="I75" s="187">
        <v>46450.9048077</v>
      </c>
      <c r="J75" s="200">
        <f>(I75/K$89)*100</f>
        <v>99.98794172377</v>
      </c>
      <c r="K75" s="198">
        <v>70</v>
      </c>
    </row>
    <row r="76" spans="1:12" customHeight="1" ht="25.5">
      <c r="A76" s="185" t="s">
        <v>227</v>
      </c>
      <c r="B76" s="184" t="s">
        <v>228</v>
      </c>
      <c r="C76" s="186" t="s">
        <v>10</v>
      </c>
      <c r="D76" s="185" t="s">
        <v>654</v>
      </c>
      <c r="E76" s="185" t="s">
        <v>655</v>
      </c>
      <c r="F76" s="185" t="s">
        <v>656</v>
      </c>
      <c r="G76" s="187">
        <v>0.9018</v>
      </c>
      <c r="H76" s="185" t="s">
        <v>638</v>
      </c>
      <c r="I76" s="187">
        <v>46451.8066077</v>
      </c>
      <c r="J76" s="200">
        <f>(I76/K$89)*100</f>
        <v>99.989882894264</v>
      </c>
      <c r="K76" s="198">
        <v>71</v>
      </c>
    </row>
    <row r="77" spans="1:12" customHeight="1" ht="25.5">
      <c r="A77" s="185" t="s">
        <v>657</v>
      </c>
      <c r="B77" s="184" t="s">
        <v>658</v>
      </c>
      <c r="C77" s="186" t="s">
        <v>305</v>
      </c>
      <c r="D77" s="185" t="s">
        <v>564</v>
      </c>
      <c r="E77" s="185" t="s">
        <v>583</v>
      </c>
      <c r="F77" s="185" t="s">
        <v>659</v>
      </c>
      <c r="G77" s="187">
        <v>0.876</v>
      </c>
      <c r="H77" s="185" t="s">
        <v>638</v>
      </c>
      <c r="I77" s="187">
        <v>46452.6826077</v>
      </c>
      <c r="J77" s="200">
        <f>(I77/K$89)*100</f>
        <v>99.991768528943</v>
      </c>
      <c r="K77" s="198">
        <v>72</v>
      </c>
    </row>
    <row r="78" spans="1:12" customHeight="1" ht="25.5">
      <c r="A78" s="185" t="s">
        <v>660</v>
      </c>
      <c r="B78" s="184" t="s">
        <v>661</v>
      </c>
      <c r="C78" s="186" t="s">
        <v>23</v>
      </c>
      <c r="D78" s="185" t="s">
        <v>662</v>
      </c>
      <c r="E78" s="185" t="s">
        <v>663</v>
      </c>
      <c r="F78" s="185" t="s">
        <v>664</v>
      </c>
      <c r="G78" s="187">
        <v>0.77532</v>
      </c>
      <c r="H78" s="185" t="s">
        <v>638</v>
      </c>
      <c r="I78" s="187">
        <v>46453.4579277</v>
      </c>
      <c r="J78" s="200">
        <f>(I78/K$89)*100</f>
        <v>99.993437444786</v>
      </c>
      <c r="K78" s="198">
        <v>73</v>
      </c>
    </row>
    <row r="79" spans="1:12" customHeight="1" ht="25.5">
      <c r="A79" s="185" t="s">
        <v>665</v>
      </c>
      <c r="B79" s="184" t="s">
        <v>666</v>
      </c>
      <c r="C79" s="186" t="s">
        <v>23</v>
      </c>
      <c r="D79" s="185" t="s">
        <v>641</v>
      </c>
      <c r="E79" s="185" t="s">
        <v>667</v>
      </c>
      <c r="F79" s="185" t="s">
        <v>668</v>
      </c>
      <c r="G79" s="187">
        <v>0.772459312</v>
      </c>
      <c r="H79" s="185" t="s">
        <v>638</v>
      </c>
      <c r="I79" s="187">
        <v>46454.230387</v>
      </c>
      <c r="J79" s="200">
        <f>(I79/K$89)*100</f>
        <v>99.995100202827</v>
      </c>
      <c r="K79" s="198">
        <v>74</v>
      </c>
    </row>
    <row r="80" spans="1:12" customHeight="1" ht="25.5">
      <c r="A80" s="185" t="s">
        <v>669</v>
      </c>
      <c r="B80" s="184" t="s">
        <v>670</v>
      </c>
      <c r="C80" s="186" t="s">
        <v>23</v>
      </c>
      <c r="D80" s="185" t="s">
        <v>671</v>
      </c>
      <c r="E80" s="185" t="s">
        <v>672</v>
      </c>
      <c r="F80" s="185" t="s">
        <v>673</v>
      </c>
      <c r="G80" s="187">
        <v>0.73184</v>
      </c>
      <c r="H80" s="185" t="s">
        <v>638</v>
      </c>
      <c r="I80" s="187">
        <v>46454.962227</v>
      </c>
      <c r="J80" s="200">
        <f>(I80/K$89)*100</f>
        <v>99.996675525753</v>
      </c>
      <c r="K80" s="198">
        <v>75</v>
      </c>
    </row>
    <row r="81" spans="1:12" customHeight="1" ht="25.5">
      <c r="A81" s="185" t="s">
        <v>195</v>
      </c>
      <c r="B81" s="184" t="s">
        <v>196</v>
      </c>
      <c r="C81" s="186" t="s">
        <v>23</v>
      </c>
      <c r="D81" s="185" t="s">
        <v>544</v>
      </c>
      <c r="E81" s="185" t="s">
        <v>674</v>
      </c>
      <c r="F81" s="185" t="s">
        <v>675</v>
      </c>
      <c r="G81" s="187">
        <v>0.475</v>
      </c>
      <c r="H81" s="185" t="s">
        <v>638</v>
      </c>
      <c r="I81" s="187">
        <v>46455.437227</v>
      </c>
      <c r="J81" s="200">
        <f>(I81/K$89)*100</f>
        <v>99.997697987479</v>
      </c>
      <c r="K81" s="198">
        <v>76</v>
      </c>
    </row>
    <row r="82" spans="1:12" customHeight="1" ht="25.5">
      <c r="A82" s="185" t="s">
        <v>676</v>
      </c>
      <c r="B82" s="184" t="s">
        <v>677</v>
      </c>
      <c r="C82" s="186" t="s">
        <v>10</v>
      </c>
      <c r="D82" s="185" t="s">
        <v>678</v>
      </c>
      <c r="E82" s="185" t="s">
        <v>679</v>
      </c>
      <c r="F82" s="185" t="s">
        <v>680</v>
      </c>
      <c r="G82" s="187">
        <v>0.362260964</v>
      </c>
      <c r="H82" s="185" t="s">
        <v>638</v>
      </c>
      <c r="I82" s="187">
        <v>46455.799488</v>
      </c>
      <c r="J82" s="200">
        <f>(I82/K$89)*100</f>
        <v>99.998477772758</v>
      </c>
      <c r="K82" s="198">
        <v>77</v>
      </c>
    </row>
    <row r="83" spans="1:12" customHeight="1" ht="25.5">
      <c r="A83" s="185" t="s">
        <v>681</v>
      </c>
      <c r="B83" s="184" t="s">
        <v>682</v>
      </c>
      <c r="C83" s="186" t="s">
        <v>23</v>
      </c>
      <c r="D83" s="185" t="s">
        <v>662</v>
      </c>
      <c r="E83" s="185" t="s">
        <v>683</v>
      </c>
      <c r="F83" s="185" t="s">
        <v>684</v>
      </c>
      <c r="G83" s="187">
        <v>0.280592</v>
      </c>
      <c r="H83" s="185" t="s">
        <v>638</v>
      </c>
      <c r="I83" s="187">
        <v>46456.08008</v>
      </c>
      <c r="J83" s="200">
        <f>(I83/K$89)*100</f>
        <v>99.999081761349</v>
      </c>
      <c r="K83" s="198">
        <v>78</v>
      </c>
    </row>
    <row r="84" spans="1:12" customHeight="1" ht="25.5">
      <c r="A84" s="185" t="s">
        <v>685</v>
      </c>
      <c r="B84" s="184" t="s">
        <v>686</v>
      </c>
      <c r="C84" s="186" t="s">
        <v>23</v>
      </c>
      <c r="D84" s="185" t="s">
        <v>671</v>
      </c>
      <c r="E84" s="185" t="s">
        <v>684</v>
      </c>
      <c r="F84" s="185" t="s">
        <v>687</v>
      </c>
      <c r="G84" s="187">
        <v>0.256144</v>
      </c>
      <c r="H84" s="185" t="s">
        <v>638</v>
      </c>
      <c r="I84" s="187">
        <v>46456.336224</v>
      </c>
      <c r="J84" s="200">
        <f>(I84/K$89)*100</f>
        <v>99.999633124373</v>
      </c>
      <c r="K84" s="198">
        <v>79</v>
      </c>
    </row>
    <row r="85" spans="1:12" customHeight="1" ht="25.5">
      <c r="A85" s="185" t="s">
        <v>688</v>
      </c>
      <c r="B85" s="184" t="s">
        <v>689</v>
      </c>
      <c r="C85" s="186" t="s">
        <v>23</v>
      </c>
      <c r="D85" s="185" t="s">
        <v>690</v>
      </c>
      <c r="E85" s="185" t="s">
        <v>691</v>
      </c>
      <c r="F85" s="185" t="s">
        <v>692</v>
      </c>
      <c r="G85" s="187">
        <v>0.101165422</v>
      </c>
      <c r="H85" s="185" t="s">
        <v>638</v>
      </c>
      <c r="I85" s="187">
        <v>46456.4373894</v>
      </c>
      <c r="J85" s="200">
        <f>(I85/K$89)*100</f>
        <v>99.999850888056</v>
      </c>
      <c r="K85" s="198">
        <v>80</v>
      </c>
    </row>
    <row r="86" spans="1:12" customHeight="1" ht="25.5">
      <c r="A86" s="185" t="s">
        <v>693</v>
      </c>
      <c r="B86" s="184" t="s">
        <v>694</v>
      </c>
      <c r="C86" s="186" t="s">
        <v>23</v>
      </c>
      <c r="D86" s="185" t="s">
        <v>628</v>
      </c>
      <c r="E86" s="185" t="s">
        <v>674</v>
      </c>
      <c r="F86" s="185" t="s">
        <v>695</v>
      </c>
      <c r="G86" s="187">
        <v>0.042333343</v>
      </c>
      <c r="H86" s="185" t="s">
        <v>638</v>
      </c>
      <c r="I86" s="187">
        <v>46456.4797227</v>
      </c>
      <c r="J86" s="200">
        <f>(I86/K$89)*100</f>
        <v>99.999942012644</v>
      </c>
      <c r="K86" s="198">
        <v>81</v>
      </c>
    </row>
    <row r="87" spans="1:12" customHeight="1" ht="12.75">
      <c r="A87" s="185" t="s">
        <v>696</v>
      </c>
      <c r="B87" s="184" t="s">
        <v>697</v>
      </c>
      <c r="C87" s="186" t="s">
        <v>421</v>
      </c>
      <c r="D87" s="185" t="s">
        <v>698</v>
      </c>
      <c r="E87" s="185" t="s">
        <v>699</v>
      </c>
      <c r="F87" s="185" t="s">
        <v>700</v>
      </c>
      <c r="G87" s="187">
        <v>0.019207148</v>
      </c>
      <c r="H87" s="185" t="s">
        <v>638</v>
      </c>
      <c r="I87" s="187">
        <v>46456.4989298</v>
      </c>
      <c r="J87" s="200">
        <f>(I87/K$89)*100</f>
        <v>99.999983356906</v>
      </c>
      <c r="K87" s="198">
        <v>82</v>
      </c>
    </row>
    <row r="88" spans="1:12" customHeight="1" ht="25.5">
      <c r="A88" s="185" t="s">
        <v>701</v>
      </c>
      <c r="B88" s="184" t="s">
        <v>702</v>
      </c>
      <c r="C88" s="186" t="s">
        <v>10</v>
      </c>
      <c r="D88" s="185" t="s">
        <v>703</v>
      </c>
      <c r="E88" s="185" t="s">
        <v>704</v>
      </c>
      <c r="F88" s="185" t="s">
        <v>674</v>
      </c>
      <c r="G88" s="187">
        <v>0.007731798</v>
      </c>
      <c r="H88" s="185" t="s">
        <v>638</v>
      </c>
      <c r="I88" s="187">
        <v>46456.5066616</v>
      </c>
      <c r="J88" s="200">
        <f>(I88/K$89)*100</f>
        <v>100</v>
      </c>
      <c r="K88" s="198">
        <v>83</v>
      </c>
    </row>
    <row r="89" spans="1:12" customHeight="1" ht="12.75" hidden="true">
      <c r="K89" s="83">
        <v>46456.5066616</v>
      </c>
    </row>
    <row r="90" spans="1:12" customHeight="1" ht="15" hidden="true" s="40" customFormat="1">
      <c r="A90" s="202"/>
      <c r="B90" s="202"/>
      <c r="C90" s="202"/>
      <c r="D90" s="202"/>
      <c r="E90" s="202"/>
      <c r="F90" s="202"/>
      <c r="G90" s="356" t="s">
        <v>705</v>
      </c>
      <c r="H90" s="356"/>
      <c r="I90" s="356"/>
      <c r="J90" s="357"/>
    </row>
    <row r="91" spans="1:12" customHeight="1" ht="25.5" hidden="true" s="40" customFormat="1">
      <c r="A91" s="202"/>
      <c r="B91" s="202"/>
      <c r="C91" s="202"/>
      <c r="D91" s="202"/>
      <c r="E91" s="202"/>
      <c r="F91" s="202"/>
      <c r="G91" s="356" t="s">
        <v>706</v>
      </c>
      <c r="H91" s="356"/>
      <c r="I91" s="356"/>
      <c r="J91" s="202" t="s">
        <v>707</v>
      </c>
    </row>
    <row r="92" spans="1:12" customHeight="1" ht="15" hidden="true" s="40" customFormat="1">
      <c r="A92" s="202"/>
      <c r="B92" s="202"/>
      <c r="C92" s="202"/>
      <c r="D92" s="202"/>
      <c r="E92" s="202"/>
      <c r="F92" s="202"/>
      <c r="G92" s="356" t="s">
        <v>708</v>
      </c>
      <c r="H92" s="356"/>
      <c r="I92" s="356"/>
      <c r="J92" s="202" t="s">
        <v>709</v>
      </c>
    </row>
    <row r="93" spans="1:12" customHeight="1" ht="25.5" hidden="true" s="40" customFormat="1">
      <c r="A93" s="202"/>
      <c r="B93" s="202"/>
      <c r="C93" s="202"/>
      <c r="D93" s="202"/>
      <c r="E93" s="202"/>
      <c r="F93" s="202"/>
      <c r="G93" s="356" t="s">
        <v>292</v>
      </c>
      <c r="H93" s="356"/>
      <c r="I93" s="356"/>
      <c r="J93" s="202" t="s">
        <v>710</v>
      </c>
    </row>
    <row r="94" spans="1:12" customHeight="1" ht="38.25" hidden="true" s="40" customFormat="1">
      <c r="A94" s="202"/>
      <c r="B94" s="202"/>
      <c r="C94" s="202"/>
      <c r="D94" s="202"/>
      <c r="E94" s="202"/>
      <c r="F94" s="202"/>
      <c r="G94" s="356" t="s">
        <v>296</v>
      </c>
      <c r="H94" s="356"/>
      <c r="I94" s="356"/>
      <c r="J94" s="202" t="s">
        <v>711</v>
      </c>
    </row>
    <row r="95" spans="1:12" customHeight="1" ht="15" hidden="true" s="40" customFormat="1">
      <c r="A95" s="202"/>
      <c r="B95" s="202"/>
      <c r="C95" s="202"/>
      <c r="D95" s="202"/>
      <c r="E95" s="202"/>
      <c r="F95" s="202"/>
      <c r="G95" s="356" t="s">
        <v>302</v>
      </c>
      <c r="H95" s="356"/>
      <c r="I95" s="356"/>
      <c r="J95" s="202" t="s">
        <v>712</v>
      </c>
    </row>
    <row r="96" spans="1:12" customHeight="1" ht="15" hidden="true" s="40" customFormat="1">
      <c r="A96" s="202"/>
      <c r="B96" s="202"/>
      <c r="C96" s="202"/>
      <c r="D96" s="202"/>
      <c r="E96" s="202"/>
      <c r="F96" s="202"/>
      <c r="G96" s="356" t="s">
        <v>713</v>
      </c>
      <c r="H96" s="356"/>
      <c r="I96" s="356"/>
      <c r="J96" s="202" t="s">
        <v>714</v>
      </c>
    </row>
    <row r="97" spans="1:12" customHeight="1" ht="15" hidden="true" s="40" customFormat="1">
      <c r="A97" s="202"/>
      <c r="B97" s="202"/>
      <c r="C97" s="202"/>
      <c r="D97" s="202"/>
      <c r="E97" s="202"/>
      <c r="F97" s="202"/>
      <c r="G97" s="356" t="s">
        <v>715</v>
      </c>
      <c r="H97" s="356"/>
      <c r="I97" s="356"/>
      <c r="J97" s="202" t="s">
        <v>709</v>
      </c>
    </row>
    <row r="98" spans="1:12" customHeight="1" ht="15" hidden="true" s="40" customFormat="1">
      <c r="A98" s="202"/>
      <c r="B98" s="202"/>
      <c r="C98" s="202"/>
      <c r="D98" s="202"/>
      <c r="E98" s="202"/>
      <c r="F98" s="202"/>
      <c r="G98" s="356" t="s">
        <v>716</v>
      </c>
      <c r="H98" s="356"/>
      <c r="I98" s="356"/>
      <c r="J98" s="202" t="s">
        <v>709</v>
      </c>
    </row>
    <row r="99" spans="1:12" customHeight="1" ht="15" hidden="true" s="40" customFormat="1">
      <c r="A99" s="202"/>
      <c r="B99" s="202"/>
      <c r="C99" s="202"/>
      <c r="D99" s="202"/>
      <c r="E99" s="202"/>
      <c r="F99" s="202"/>
      <c r="G99" s="356" t="s">
        <v>717</v>
      </c>
      <c r="H99" s="356"/>
      <c r="I99" s="356"/>
      <c r="J99" s="202" t="s">
        <v>709</v>
      </c>
    </row>
    <row r="100" spans="1:12" customHeight="1" ht="25.5" hidden="true" s="40" customFormat="1">
      <c r="A100" s="202"/>
      <c r="B100" s="202"/>
      <c r="C100" s="202"/>
      <c r="D100" s="202"/>
      <c r="E100" s="202"/>
      <c r="F100" s="202"/>
      <c r="G100" s="356" t="s">
        <v>718</v>
      </c>
      <c r="H100" s="356"/>
      <c r="I100" s="356"/>
      <c r="J100" s="202" t="s">
        <v>719</v>
      </c>
    </row>
    <row r="101" spans="1:12" customHeight="1" ht="15" hidden="true" s="40" customFormat="1">
      <c r="A101" s="203"/>
      <c r="B101" s="203"/>
      <c r="C101" s="203"/>
      <c r="D101" s="203"/>
      <c r="E101" s="203"/>
      <c r="F101" s="203"/>
      <c r="G101" s="203"/>
      <c r="H101" s="203"/>
      <c r="I101" s="203"/>
      <c r="J101" s="203"/>
    </row>
    <row r="102" spans="1:12" customHeight="1" ht="15" hidden="true" s="40" customFormat="1">
      <c r="A102" s="359"/>
      <c r="B102" s="359"/>
      <c r="C102" s="204"/>
      <c r="D102" s="204"/>
      <c r="E102" s="204"/>
      <c r="F102" s="204"/>
      <c r="G102" s="204"/>
      <c r="H102" s="358">
        <v>46453.99</v>
      </c>
      <c r="I102" s="359"/>
      <c r="J102" s="359"/>
      <c r="L102" s="205">
        <f>H102-I88</f>
        <v>-2.5166615999988</v>
      </c>
    </row>
    <row r="103" spans="1:12" customHeight="1" ht="15" hidden="true" s="40" customFormat="1">
      <c r="A103" s="359"/>
      <c r="B103" s="359"/>
      <c r="C103" s="204"/>
      <c r="D103" s="204"/>
      <c r="E103" s="204"/>
      <c r="F103" s="204"/>
      <c r="G103" s="204"/>
      <c r="H103" s="358">
        <v>0.0</v>
      </c>
      <c r="I103" s="359"/>
      <c r="J103" s="359"/>
    </row>
    <row r="104" spans="1:12" customHeight="1" ht="15" hidden="true" s="40" customFormat="1">
      <c r="A104" s="359"/>
      <c r="B104" s="359"/>
      <c r="C104" s="204"/>
      <c r="D104" s="204"/>
      <c r="E104" s="204"/>
      <c r="F104" s="204"/>
      <c r="G104" s="204"/>
      <c r="H104" s="358">
        <v>46453.99</v>
      </c>
      <c r="I104" s="359"/>
      <c r="J104" s="359"/>
    </row>
  </sheetData>
  <sheetProtection sheet="false" objects="false" scenarios="false" formatCells="true" formatColumns="true" formatRows="true" insertColumns="true" insertRows="true" insertHyperlinks="true" deleteColumns="true" deleteRows="true" selectLockedCells="false" sort="true" autoFilter="true" pivotTables="true" selectUnlockedCells="false"/>
  <mergeCells>
    <mergeCell ref="K4:K5"/>
    <mergeCell ref="L4:L5"/>
    <mergeCell ref="C1:D1"/>
    <mergeCell ref="E1:J1"/>
    <mergeCell ref="C2:D2"/>
    <mergeCell ref="E2:J2"/>
    <mergeCell ref="A3:J3"/>
    <mergeCell ref="A4:A5"/>
    <mergeCell ref="A104:B104"/>
    <mergeCell ref="H104:J104"/>
    <mergeCell ref="I4:I5"/>
    <mergeCell ref="J4:J5"/>
    <mergeCell ref="F4:G4"/>
    <mergeCell ref="H4:H5"/>
    <mergeCell ref="G96:I96"/>
    <mergeCell ref="G97:I97"/>
    <mergeCell ref="C4:C5"/>
    <mergeCell ref="G91:I91"/>
    <mergeCell ref="A103:B103"/>
    <mergeCell ref="H103:J103"/>
    <mergeCell ref="G95:I95"/>
    <mergeCell ref="G98:I98"/>
    <mergeCell ref="G99:I99"/>
    <mergeCell ref="B4:B5"/>
    <mergeCell ref="A102:B102"/>
    <mergeCell ref="G100:I100"/>
    <mergeCell ref="G90:J90"/>
    <mergeCell ref="H102:J102"/>
    <mergeCell ref="G92:I92"/>
    <mergeCell ref="G93:I93"/>
    <mergeCell ref="G94:I94"/>
  </mergeCells>
  <printOptions gridLines="false" gridLinesSet="true"/>
  <pageMargins left="0.511811024" right="0.511811024" top="0.787401575" bottom="0.787401575" header="0.31496062" footer="0.31496062"/>
  <pageSetup paperSize="9" orientation="landscape" scale="100" fitToHeight="1" fitToWidth="1"/>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SINTÉTICA DESONERADA</vt:lpstr>
      <vt:lpstr>SINTÉTICA NÃO DESONERADA </vt:lpstr>
      <vt:lpstr>SINTÉTICA NÃO DESON. ANTIGA</vt:lpstr>
      <vt:lpstr>BDI DESONERADO</vt:lpstr>
      <vt:lpstr>BDI NÃO DESONERADO</vt:lpstr>
      <vt:lpstr>CRONOGRAMA</vt:lpstr>
      <vt:lpstr>ANALÍTICA NÃO DESONERADA</vt:lpstr>
      <vt:lpstr>CURVA ABC SERVIÇO</vt:lpstr>
      <vt:lpstr>CURVA ABC INSUMO</vt:lpstr>
      <vt:lpstr>PESQUISA DE MERCADO</vt:lpstr>
      <vt:lpstr>CURVA ABC</vt:lpstr>
    </vt:vector>
  </TitlesOfParts>
  <Company>Hewlett-Packard Company</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Usuário</cp:lastModifiedBy>
  <dcterms:created xsi:type="dcterms:W3CDTF">2009-06-21T23:50:24+03:00</dcterms:created>
  <dcterms:modified xsi:type="dcterms:W3CDTF">2023-07-24T20:32:20+03:00</dcterms:modified>
  <dc:title>Untitled Spreadsheet</dc:title>
  <dc:description/>
  <dc:subject/>
  <cp:keywords/>
  <cp:category/>
</cp:coreProperties>
</file>